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CONTRATACION MENOR SIMPLE SUCRUS YPFBTR\"/>
    </mc:Choice>
  </mc:AlternateContent>
  <bookViews>
    <workbookView xWindow="0" yWindow="0" windowWidth="23040" windowHeight="8620"/>
  </bookViews>
  <sheets>
    <sheet name="Evaluación Técnica" sheetId="1" r:id="rId1"/>
    <sheet name="Comparativo Filtros" sheetId="2" state="hidden" r:id="rId2"/>
    <sheet name="Comparativo valvulas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18" i="1"/>
  <c r="A19" i="1" s="1"/>
  <c r="A20" i="1" s="1"/>
  <c r="A21" i="1" s="1"/>
  <c r="A13" i="1" l="1"/>
  <c r="A14" i="1" s="1"/>
  <c r="A15" i="1" s="1"/>
  <c r="A16" i="1" s="1"/>
  <c r="A17" i="1" l="1"/>
  <c r="V17" i="3"/>
  <c r="V12" i="3"/>
  <c r="V13" i="3"/>
  <c r="V14" i="3"/>
  <c r="V15" i="3"/>
  <c r="V16" i="3"/>
  <c r="V18" i="3"/>
  <c r="V11" i="3"/>
  <c r="A23" i="1" l="1"/>
  <c r="A27" i="1"/>
  <c r="R12" i="3"/>
  <c r="T12" i="3" s="1"/>
  <c r="R13" i="3"/>
  <c r="R14" i="3"/>
  <c r="R15" i="3"/>
  <c r="R16" i="3"/>
  <c r="T16" i="3" s="1"/>
  <c r="R17" i="3"/>
  <c r="T17" i="3" s="1"/>
  <c r="R18" i="3"/>
  <c r="T18" i="3" s="1"/>
  <c r="R19" i="3"/>
  <c r="R20" i="3"/>
  <c r="T20" i="3" s="1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11" i="3"/>
  <c r="T11" i="3" s="1"/>
  <c r="T36" i="3"/>
  <c r="T33" i="3"/>
  <c r="T32" i="3"/>
  <c r="T31" i="3"/>
  <c r="T30" i="3"/>
  <c r="T29" i="3"/>
  <c r="T27" i="3"/>
  <c r="T26" i="3"/>
  <c r="T25" i="3"/>
  <c r="T24" i="3"/>
  <c r="T23" i="3"/>
  <c r="S21" i="3"/>
  <c r="T21" i="3"/>
  <c r="T19" i="3"/>
  <c r="S19" i="3"/>
  <c r="S15" i="3"/>
  <c r="T15" i="3"/>
  <c r="T14" i="3"/>
  <c r="S14" i="3"/>
  <c r="S13" i="3"/>
  <c r="T13" i="3"/>
  <c r="S12" i="3"/>
  <c r="S11" i="3"/>
  <c r="S18" i="3" l="1"/>
  <c r="T35" i="3"/>
  <c r="S17" i="3"/>
  <c r="S20" i="3"/>
  <c r="R35" i="3"/>
  <c r="R37" i="3" s="1"/>
  <c r="T38" i="3" s="1"/>
  <c r="S16" i="3"/>
  <c r="P12" i="3"/>
  <c r="P13" i="3"/>
  <c r="P14" i="3"/>
  <c r="P15" i="3"/>
  <c r="P16" i="3"/>
  <c r="P17" i="3"/>
  <c r="P18" i="3"/>
  <c r="P19" i="3"/>
  <c r="P20" i="3"/>
  <c r="P21" i="3"/>
  <c r="P11" i="3"/>
  <c r="N16" i="3"/>
  <c r="N17" i="3"/>
  <c r="N19" i="3"/>
  <c r="N20" i="3"/>
  <c r="N21" i="3"/>
  <c r="N15" i="3"/>
  <c r="L12" i="3"/>
  <c r="L13" i="3"/>
  <c r="L20" i="3"/>
  <c r="J20" i="3"/>
  <c r="L16" i="3"/>
  <c r="J16" i="3"/>
  <c r="L15" i="3"/>
  <c r="J15" i="3"/>
  <c r="L14" i="3"/>
  <c r="J14" i="3"/>
  <c r="L11" i="3"/>
  <c r="J11" i="3"/>
  <c r="L18" i="3"/>
  <c r="J18" i="3"/>
  <c r="L17" i="3"/>
  <c r="J17" i="3"/>
  <c r="V33" i="3"/>
  <c r="L33" i="3"/>
  <c r="J33" i="3"/>
  <c r="V32" i="3"/>
  <c r="L32" i="3"/>
  <c r="J32" i="3"/>
  <c r="V31" i="3"/>
  <c r="L31" i="3"/>
  <c r="J31" i="3"/>
  <c r="V30" i="3"/>
  <c r="L30" i="3"/>
  <c r="J30" i="3"/>
  <c r="V29" i="3"/>
  <c r="L29" i="3"/>
  <c r="J29" i="3"/>
  <c r="V27" i="3"/>
  <c r="L27" i="3"/>
  <c r="J27" i="3"/>
  <c r="V26" i="3"/>
  <c r="L26" i="3"/>
  <c r="J26" i="3"/>
  <c r="V25" i="3"/>
  <c r="L25" i="3"/>
  <c r="J25" i="3"/>
  <c r="V24" i="3"/>
  <c r="L24" i="3"/>
  <c r="J24" i="3"/>
  <c r="V23" i="3"/>
  <c r="L23" i="3"/>
  <c r="J23" i="3"/>
  <c r="A23" i="3"/>
  <c r="A24" i="3" s="1"/>
  <c r="A25" i="3" s="1"/>
  <c r="A26" i="3" s="1"/>
  <c r="A27" i="3" s="1"/>
  <c r="A29" i="3" s="1"/>
  <c r="A30" i="3" s="1"/>
  <c r="A31" i="3" s="1"/>
  <c r="A32" i="3" s="1"/>
  <c r="A33" i="3" s="1"/>
  <c r="P33" i="3" s="1"/>
  <c r="L21" i="3"/>
  <c r="J21" i="3"/>
  <c r="L19" i="3"/>
  <c r="J19" i="3"/>
  <c r="V38" i="3" l="1"/>
  <c r="V35" i="3"/>
  <c r="N24" i="3"/>
  <c r="N33" i="3"/>
  <c r="P29" i="3"/>
  <c r="N25" i="3"/>
  <c r="N26" i="3"/>
  <c r="P31" i="3"/>
  <c r="P30" i="3"/>
  <c r="N27" i="3"/>
  <c r="P23" i="3"/>
  <c r="P32" i="3"/>
  <c r="N29" i="3"/>
  <c r="P24" i="3"/>
  <c r="N30" i="3"/>
  <c r="P25" i="3"/>
  <c r="N31" i="3"/>
  <c r="P26" i="3"/>
  <c r="L38" i="3"/>
  <c r="N23" i="3"/>
  <c r="N32" i="3"/>
  <c r="P27" i="3"/>
  <c r="P38" i="3"/>
  <c r="N38" i="3"/>
  <c r="N29" i="2" l="1"/>
  <c r="L29" i="2"/>
  <c r="N24" i="2"/>
  <c r="L24" i="2"/>
  <c r="J24" i="2"/>
  <c r="N23" i="2"/>
  <c r="L23" i="2"/>
  <c r="J23" i="2"/>
  <c r="N22" i="2"/>
  <c r="L22" i="2"/>
  <c r="J22" i="2"/>
  <c r="N21" i="2"/>
  <c r="L21" i="2"/>
  <c r="J21" i="2"/>
  <c r="N20" i="2"/>
  <c r="L20" i="2"/>
  <c r="J20" i="2"/>
  <c r="N18" i="2"/>
  <c r="L18" i="2"/>
  <c r="J18" i="2"/>
  <c r="N17" i="2"/>
  <c r="L17" i="2"/>
  <c r="J17" i="2"/>
  <c r="N16" i="2"/>
  <c r="L16" i="2"/>
  <c r="J16" i="2"/>
  <c r="N15" i="2"/>
  <c r="L15" i="2"/>
  <c r="J15" i="2"/>
  <c r="N14" i="2"/>
  <c r="L14" i="2"/>
  <c r="J14" i="2"/>
  <c r="A14" i="2"/>
  <c r="N12" i="2"/>
  <c r="L12" i="2"/>
  <c r="J12" i="2"/>
  <c r="N11" i="2"/>
  <c r="L11" i="2"/>
  <c r="J11" i="2"/>
  <c r="A15" i="2" l="1"/>
  <c r="A16" i="2" l="1"/>
  <c r="A17" i="2" l="1"/>
  <c r="A18" i="2" l="1"/>
  <c r="A20" i="2" l="1"/>
  <c r="A21" i="2" l="1"/>
  <c r="A22" i="2" l="1"/>
  <c r="A23" i="2" l="1"/>
  <c r="A24" i="2" l="1"/>
  <c r="A28" i="1" l="1"/>
</calcChain>
</file>

<file path=xl/sharedStrings.xml><?xml version="1.0" encoding="utf-8"?>
<sst xmlns="http://schemas.openxmlformats.org/spreadsheetml/2006/main" count="337" uniqueCount="118">
  <si>
    <t>CUADRO COMPARATIVO DE OFERTAS</t>
  </si>
  <si>
    <r>
      <rPr>
        <b/>
        <sz val="11"/>
        <color indexed="8"/>
        <rFont val="Arial"/>
        <family val="2"/>
      </rPr>
      <t xml:space="preserve">PROYECTO: </t>
    </r>
    <r>
      <rPr>
        <sz val="11"/>
        <color indexed="8"/>
        <rFont val="Arial"/>
        <family val="2"/>
      </rPr>
      <t>IMPLEMENTACIÓN DE LA 2DA MANGA DE CARGUÍO DE LA ISLA C EN TERMINAL ARICA</t>
    </r>
  </si>
  <si>
    <t>SENSING</t>
  </si>
  <si>
    <t>PETROPLUS</t>
  </si>
  <si>
    <t>COMPONENTE</t>
  </si>
  <si>
    <t>CANTIDAD</t>
  </si>
  <si>
    <t>UNIDAD</t>
  </si>
  <si>
    <t>DIAMETRO PULGADAS</t>
  </si>
  <si>
    <t>ESPESOR/CEDULA/CLASE</t>
  </si>
  <si>
    <t>EXTREMOS</t>
  </si>
  <si>
    <t>DESCRIPCION</t>
  </si>
  <si>
    <t>PRECIO UNITARIO 
USD</t>
  </si>
  <si>
    <t>PRECIO PARCIAL
 USD</t>
  </si>
  <si>
    <t>PRECIO UNITARIO 
CLP$</t>
  </si>
  <si>
    <t>LOTE N° 1. FILTROS</t>
  </si>
  <si>
    <t>Filtro</t>
  </si>
  <si>
    <t>Un</t>
  </si>
  <si>
    <t>4"</t>
  </si>
  <si>
    <t>8"</t>
  </si>
  <si>
    <t>10"</t>
  </si>
  <si>
    <t>3"</t>
  </si>
  <si>
    <t>6"</t>
  </si>
  <si>
    <t>RF</t>
  </si>
  <si>
    <t>LOTE N° 5. EMPAQUETADURA</t>
  </si>
  <si>
    <t>Empaquetadura</t>
  </si>
  <si>
    <t>Espiro-metálica, con anillos metálicos centrador (exterior) y de respaldo (interno) 1/8" thk (e=3.2mm), relleno de grafito flexible (libres de asbesto), enrollamiento y anillos de Acero Inox tipo 304 SS, ASME B16.20 para bridas ASME B16.5, bore diámetro interior al de la tubería.</t>
  </si>
  <si>
    <t>LOTE N° 6. ESPÁRRAGOS</t>
  </si>
  <si>
    <t>Espárragos</t>
  </si>
  <si>
    <t xml:space="preserve"> 7/8"</t>
  </si>
  <si>
    <t>Espárragos A193 Gr. B7 Con Dos Tuercas Hexagonales A 194 Gr. 2H-Zinc, ASME B18.2.1 / B18.2.2, (10"-150#) (Longitud=4.3/4")</t>
  </si>
  <si>
    <t xml:space="preserve"> 5/8"</t>
  </si>
  <si>
    <t>Espárragos A193 Gr. B7 Con Dos Tuercas Hexagonales A 194 Gr. 2H-Zinc, ASME B18.2.1 / B18.2.2, (3"-150#) (Longitud=3.3/4")</t>
  </si>
  <si>
    <t xml:space="preserve">Espárragos </t>
  </si>
  <si>
    <t>Espárragos A193 Gr. B7 Con Dos Tuercas Hexagonales A 194 Gr. 2H-Zinc, ASME B18.2.1 / B18.2.2, (4"-150#) (Longitud=3.3/4")</t>
  </si>
  <si>
    <t xml:space="preserve"> 3/4"</t>
  </si>
  <si>
    <t>Espárragos A193 Gr. B7 Con Dos Tuercas Hexagonales A 194 Gr. 2H-Zinc, ASME B18.2.1 / B18.2.2, (6"-150#) (Longitud=4")</t>
  </si>
  <si>
    <t>Espárragos A193 Gr. B7 Con Dos Tuercas Hexagonales A 194 Gr. 2H-Zinc, ASME B18.2.1 / B18.2.2, (8"-150#) (Longitud=4.1/4")</t>
  </si>
  <si>
    <t>Días</t>
  </si>
  <si>
    <t>ELABORACIÓN</t>
  </si>
  <si>
    <t>______________________________</t>
  </si>
  <si>
    <t>Nombre: Álvaro Castro</t>
  </si>
  <si>
    <t>Nombre: Jorge Dorado</t>
  </si>
  <si>
    <t>Cargo: Ingeniero de Proyectos</t>
  </si>
  <si>
    <t>Cargo: Jefe de Proyectos (A)</t>
  </si>
  <si>
    <t xml:space="preserve">Fecha: </t>
  </si>
  <si>
    <t>Plazo para entrega de cañerías y accesorios mecánicos</t>
  </si>
  <si>
    <t>Días Calendario</t>
  </si>
  <si>
    <t>TOTAL GENERAL DE PROVISIÓN (USD - Dólares americanos)</t>
  </si>
  <si>
    <t>TC Oficial CLP$ a USD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</si>
  <si>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FILTROS PARA 2DA MANGA DE CARGUÍO ISLA C TERMINAL ARICA</t>
    </r>
  </si>
  <si>
    <t>60-80</t>
  </si>
  <si>
    <t>IN-LINE STRAINER, RF, MAWP: 285 Psig, 20 mesh Basket, Differencial Pressure Kit including needele valve &amp; tubing filters</t>
  </si>
  <si>
    <t xml:space="preserve">IN-LINE STRAINER, RF, MAWP: 285 Psig, 20 mesh Basket, Differencial Pressure Kit including needele valve &amp; tubing filters
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</si>
  <si>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VÁLVULAS PARA 2DA MANGA DE CARGUÍO ISLA C TERMINAL ARICA</t>
    </r>
  </si>
  <si>
    <t>Válvula</t>
  </si>
  <si>
    <r>
      <t xml:space="preserve">VALVULA CHECK,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150 RF
Conforme Hoja de Datos IPE-2023-2805-F-HD-005</t>
    </r>
  </si>
  <si>
    <r>
      <t xml:space="preserve">VALVULA CHECK, </t>
    </r>
    <r>
      <rPr>
        <b/>
        <sz val="10"/>
        <rFont val="Arial"/>
        <family val="2"/>
      </rPr>
      <t>DN 8 PULG</t>
    </r>
    <r>
      <rPr>
        <sz val="10"/>
        <rFont val="Arial"/>
        <family val="2"/>
      </rPr>
      <t>,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</si>
  <si>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10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</si>
  <si>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</si>
  <si>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4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</si>
  <si>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6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</si>
  <si>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8 PULG</t>
    </r>
    <r>
      <rPr>
        <sz val="10"/>
        <rFont val="Arial"/>
        <family val="2"/>
      </rPr>
      <t>, CLASE 150 RF
Conforme Hoja de Datos IPE-2023-2805-F-HD-005</t>
    </r>
  </si>
  <si>
    <r>
      <t xml:space="preserve">VALVULA GLOBO,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150 RF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</si>
  <si>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2 PULG</t>
    </r>
    <r>
      <rPr>
        <sz val="10"/>
        <rFont val="Arial"/>
        <family val="2"/>
      </rPr>
      <t>, CLASE 150 RF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</si>
  <si>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3/4 PULG.</t>
    </r>
    <r>
      <rPr>
        <sz val="10"/>
        <rFont val="Arial"/>
        <family val="2"/>
      </rPr>
      <t xml:space="preserve">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</si>
  <si>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1/2 PULG.</t>
    </r>
    <r>
      <rPr>
        <sz val="10"/>
        <rFont val="Arial"/>
        <family val="2"/>
      </rPr>
      <t xml:space="preserve">
Conforme Hoja de Datos IPE-2023-2805-F-HD-005</t>
    </r>
  </si>
  <si>
    <t>2"</t>
  </si>
  <si>
    <t>3/4"</t>
  </si>
  <si>
    <t>1/2"</t>
  </si>
  <si>
    <t>PROTEKON</t>
  </si>
  <si>
    <t>KMX</t>
  </si>
  <si>
    <t>PRECIO PARCIAL
CLP$</t>
  </si>
  <si>
    <t>TOTAL NETO</t>
  </si>
  <si>
    <t>IVA 19%</t>
  </si>
  <si>
    <t>Plazo para entrega de Filtros</t>
  </si>
  <si>
    <r>
      <t xml:space="preserve">CONCLUSIONES DE LA EVALUACIÓN:
</t>
    </r>
    <r>
      <rPr>
        <sz val="10"/>
        <rFont val="Arial"/>
        <family val="2"/>
      </rPr>
      <t xml:space="preserve">
- LA EMPRESA  SENSING LLC Y PETROPLUS USA INC. COTIZAN LA PROVISIÓN DE LOS FILTROS REQUERIDOS PARA LA PRIMERA ETA PA DEL PROYECTO, EN EL CASO DE LA EMPRESA SENSING LLC  OFERTA A UN COSTO MAYOR Y CON UN  PLAZO DE ENTREGA MAS LARGO, LA EMPRESA  PETROPLUS USA INC. OFERTA MENOR COSTO Y TIEMPO PARA LA PROVISIÓN DE LOS FILTROS.
POR LO EXPUESTO Y DETALLADO, LA UNIDAD SOLICITANTE RECOMIENDA LA ADJUDICACIÓN  DE LOS FILTROS A LA EMPRESA PETROPLUS USA INC. CON PROPUESTA No.: P1057</t>
    </r>
  </si>
  <si>
    <r>
      <t xml:space="preserve">CONCLUSIONES DE LA EVALUACIÓN:
</t>
    </r>
    <r>
      <rPr>
        <sz val="10"/>
        <rFont val="Arial"/>
        <family val="2"/>
      </rPr>
      <t xml:space="preserve">
- LA EMPRESA  SENSING LLC,  PETROPLUS USA INC. Y PROTECON COTIZAN LA PROVISIÓN DE LAS VÁLVULAS REQUERIDAS PARA LA PRIMERA ETA PA DEL PROYECTO, EN EL CASO DE LA EMPRESA PETROPLUS NO COTIZA TODAS LAS VÁLVULAS.
- LA EMPRESA SENSING LLC, PROTEKON COTIZAN LAS VÁLVULAS BAJO LA NORMA API6D, Y LA EMPRESA KMX BAJO LA NORMA API600/ASME B16.34, EN EL CASO DE LAS EMPRESAS BOLIVIANAS SE INCURRIRAN EN GASTOS DE DESANUADIZACIÓN Y EN EL CASO DE KMX CON UN MENOR TIEMPO DE ENTREGA Y COSTO.
POR LO EXPUESTO Y DETALLADO, LA UNIDAD SOLICITANTE RECOMIENDA LA ADJUDICACIÓN A LA EMPRESA KMX. CON PROPUESTA N° 0000061857</t>
    </r>
  </si>
  <si>
    <t>ÍTEM</t>
  </si>
  <si>
    <t>CÓDIGO SAP</t>
  </si>
  <si>
    <t>CANTIDAD
REQUERIDA</t>
  </si>
  <si>
    <t>UNIDAD
REQUERIDA</t>
  </si>
  <si>
    <t>DESCRIPCIÓN</t>
  </si>
  <si>
    <t>M</t>
  </si>
  <si>
    <t>UN</t>
  </si>
  <si>
    <r>
      <rPr>
        <b/>
        <sz val="11"/>
        <color indexed="8"/>
        <rFont val="Arial"/>
        <family val="2"/>
      </rPr>
      <t xml:space="preserve">PROYECTO: </t>
    </r>
    <r>
      <rPr>
        <sz val="11"/>
        <color indexed="8"/>
        <rFont val="Arial"/>
        <family val="2"/>
      </rPr>
      <t>IMPLEMENTACIÓN DE LA 2DA MANGA DE CARGUÍO DE LA ISLA C EN TERMINAL ARICA (ETAPA 1)</t>
    </r>
  </si>
  <si>
    <t>ANEXO E-1: MATRIZ DE EVALUCIÓN TÉCNICA</t>
  </si>
  <si>
    <t>PROVEEDOR:</t>
  </si>
  <si>
    <t>CANTIDAD
PROPUESTA</t>
  </si>
  <si>
    <t>CUMPLE / NO CUMPLE</t>
  </si>
  <si>
    <t>UNIDAD
PROPUESTA</t>
  </si>
  <si>
    <t>---</t>
  </si>
  <si>
    <r>
      <t xml:space="preserve">CONCLUSIONES DE LA EVALUACIÓN:
</t>
    </r>
    <r>
      <rPr>
        <sz val="10"/>
        <rFont val="Arial"/>
        <family val="2"/>
      </rPr>
      <t/>
    </r>
  </si>
  <si>
    <t>Nombre:</t>
  </si>
  <si>
    <t xml:space="preserve">Cargo: </t>
  </si>
  <si>
    <t>Cargo:</t>
  </si>
  <si>
    <t>EVALUACIÓN</t>
  </si>
  <si>
    <t xml:space="preserve">INVITACIÓN A COTIZAR N°: </t>
  </si>
  <si>
    <t>TAPON HEXAGONAL DE  Ø1/2" NPTM, 316L ACERO INOX SS-8-P SWAGELOK O SIMILAR</t>
  </si>
  <si>
    <t>TAPON HEXAGONAL DE  Ø3/4" NPTM, 316L ACERO INOX SS-12-P SWAGELOK O SIMILAR</t>
  </si>
  <si>
    <t>TAPON HEXAGONAL DE  Ø1/4" NPTM, 316L ACERO INOX SS-4-P SWAGELOK O SIMILAR</t>
  </si>
  <si>
    <t>TUBING Ø 1/4" X 0.035" DE ESPESOR SEGÚN ASTM A213/A269 AISI 316 INOX SS-T4-S-035-6ME SWAGELOK O SIMILAR</t>
  </si>
  <si>
    <t>CONECTOR RECTO 1/4" OD X 1/4" NPT-M  AISI 316 INOX SS-400-1-4 SWAGELOK O SIMILAR</t>
  </si>
  <si>
    <t>CONECTOR RECTO 3/8" OD X 1/2" NPT-M  AISI 316 INOX SS-600-1-8 SWAGELOK O SIMILAR</t>
  </si>
  <si>
    <t>TUERCA 1/4" X NPTF SS-402-1 INOX SWAGELOK O SIMILAR</t>
  </si>
  <si>
    <t>VIROLA CONTRA VIROLA 3/8"OD SS-600-SET SWAGELOK O SIMILAR</t>
  </si>
  <si>
    <t>TUERCA 3/8" OD. X NPTF A INOX SS-602-1 SWAGELOK O SIMILAR</t>
  </si>
  <si>
    <t>KIT</t>
  </si>
  <si>
    <t>Tiempo de Entrega (Plazo): Máximo 30 días calendario a partir de la emisión de la orden de compra.</t>
  </si>
  <si>
    <t>DÍAS CALENDARIO</t>
  </si>
  <si>
    <t>A. MATERIAL INOXIDABLE INSTRUMENTACIÓN</t>
  </si>
  <si>
    <t>B. VÁLVULAS AGUJA INSTRUMENTACIÓN</t>
  </si>
  <si>
    <t>C. MANÓMETROS (INDICADORES ANALÓGICOS DE PRESIÓN)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</si>
  <si>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MANÓMETROS Y ACCESORIOS INOX. DE INSTRUMENTACIÓN PARA 2DA MANGA DE CARGUÍO ISLA C ARICA</t>
    </r>
  </si>
  <si>
    <t>VIROLA CONTRA VIROLA 1/4" NP:SS-400-SET SWAGELOK O SIMILAR</t>
  </si>
  <si>
    <t>Condición de Entrega: DDP, YPFB TRANSPORTE S.A. Terminal Arica, Av. Renato Rocca N° 1999, Arica - Chile</t>
  </si>
  <si>
    <t>CONDICIONES DE PLAZO Y DE ENTREGA</t>
  </si>
  <si>
    <t>VÁLVULA 2 VÍAS CON PURGA. INOX 316L, CONEX. 1/2" NPT-M X 1/2" NPT-H, 6000 PSIG. MARCA ASHCROFT, MODELO: 04-V02-2V-A-SS-50-X2G (o SIMILAR MARCA Y MODELO)</t>
  </si>
  <si>
    <t>MANÓMETRO PRESIÓN DIAL 4.5" INOX CONEX 1/2"NPT 0-160PSI C/GLICE. DE ACUERDO A HOJA DE DATOS YPFBTR-I-HD-006-R1 (PI) ADJUNTA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</si>
</sst>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8" tint="-0.249977111117893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173">
    <xf numFmtId="0" fontId="0" fillId="0" borderId="0" xfId="0"/>
    <xf numFmtId="0" fontId="4" fillId="0" borderId="1" xfId="0" applyFont="1" applyBorder="1" applyAlignment="1"/>
    <xf numFmtId="0" fontId="4" fillId="0" borderId="2" xfId="0" applyFont="1" applyBorder="1" applyAlignment="1"/>
    <xf numFmtId="0" fontId="0" fillId="0" borderId="2" xfId="0" applyBorder="1"/>
    <xf numFmtId="1" fontId="0" fillId="0" borderId="2" xfId="0" applyNumberFormat="1" applyBorder="1" applyAlignment="1">
      <alignment vertical="center"/>
    </xf>
    <xf numFmtId="1" fontId="0" fillId="0" borderId="3" xfId="0" applyNumberFormat="1" applyBorder="1" applyAlignment="1">
      <alignment vertical="center"/>
    </xf>
    <xf numFmtId="0" fontId="0" fillId="0" borderId="4" xfId="0" applyBorder="1" applyAlignment="1"/>
    <xf numFmtId="0" fontId="0" fillId="0" borderId="0" xfId="0" applyBorder="1" applyAlignment="1"/>
    <xf numFmtId="0" fontId="0" fillId="0" borderId="0" xfId="0" applyBorder="1"/>
    <xf numFmtId="1" fontId="0" fillId="0" borderId="0" xfId="0" applyNumberFormat="1" applyBorder="1" applyAlignment="1">
      <alignment vertical="center"/>
    </xf>
    <xf numFmtId="1" fontId="0" fillId="0" borderId="5" xfId="0" applyNumberFormat="1" applyBorder="1" applyAlignment="1">
      <alignment vertical="center"/>
    </xf>
    <xf numFmtId="0" fontId="0" fillId="0" borderId="4" xfId="0" applyBorder="1"/>
    <xf numFmtId="0" fontId="6" fillId="0" borderId="0" xfId="0" applyFont="1" applyBorder="1"/>
    <xf numFmtId="0" fontId="6" fillId="0" borderId="5" xfId="0" applyFont="1" applyBorder="1"/>
    <xf numFmtId="0" fontId="3" fillId="0" borderId="4" xfId="0" applyFont="1" applyBorder="1" applyAlignment="1"/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6" fillId="0" borderId="8" xfId="0" applyFont="1" applyBorder="1"/>
    <xf numFmtId="0" fontId="11" fillId="2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left" vertical="center"/>
    </xf>
    <xf numFmtId="0" fontId="13" fillId="3" borderId="14" xfId="0" applyFont="1" applyFill="1" applyBorder="1" applyAlignment="1">
      <alignment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wrapText="1"/>
    </xf>
    <xf numFmtId="4" fontId="16" fillId="4" borderId="16" xfId="0" applyNumberFormat="1" applyFont="1" applyFill="1" applyBorder="1" applyAlignment="1">
      <alignment horizontal="right" vertical="center"/>
    </xf>
    <xf numFmtId="0" fontId="17" fillId="0" borderId="16" xfId="0" applyFont="1" applyBorder="1" applyAlignment="1">
      <alignment vertical="center"/>
    </xf>
    <xf numFmtId="164" fontId="17" fillId="0" borderId="16" xfId="1" applyNumberFormat="1" applyFont="1" applyBorder="1" applyAlignment="1">
      <alignment vertical="center"/>
    </xf>
    <xf numFmtId="43" fontId="17" fillId="0" borderId="16" xfId="1" applyFont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4" fontId="16" fillId="4" borderId="6" xfId="0" applyNumberFormat="1" applyFont="1" applyFill="1" applyBorder="1" applyAlignment="1">
      <alignment horizontal="right" vertical="center"/>
    </xf>
    <xf numFmtId="0" fontId="17" fillId="0" borderId="6" xfId="0" applyFont="1" applyBorder="1" applyAlignment="1">
      <alignment vertical="center"/>
    </xf>
    <xf numFmtId="164" fontId="17" fillId="0" borderId="6" xfId="1" applyNumberFormat="1" applyFont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4" fontId="16" fillId="3" borderId="17" xfId="0" applyNumberFormat="1" applyFont="1" applyFill="1" applyBorder="1" applyAlignment="1">
      <alignment horizontal="center" vertical="center"/>
    </xf>
    <xf numFmtId="4" fontId="16" fillId="3" borderId="18" xfId="0" applyNumberFormat="1" applyFont="1" applyFill="1" applyBorder="1" applyAlignment="1">
      <alignment horizontal="center" vertical="center"/>
    </xf>
    <xf numFmtId="43" fontId="17" fillId="0" borderId="6" xfId="1" applyFont="1" applyBorder="1" applyAlignment="1">
      <alignment vertical="center"/>
    </xf>
    <xf numFmtId="2" fontId="17" fillId="0" borderId="16" xfId="0" applyNumberFormat="1" applyFont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 wrapText="1"/>
    </xf>
    <xf numFmtId="0" fontId="13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13" fillId="0" borderId="16" xfId="0" applyFont="1" applyFill="1" applyBorder="1" applyAlignment="1">
      <alignment vertical="center" wrapText="1"/>
    </xf>
    <xf numFmtId="0" fontId="0" fillId="0" borderId="1" xfId="0" applyBorder="1"/>
    <xf numFmtId="0" fontId="10" fillId="0" borderId="0" xfId="0" applyFont="1" applyBorder="1" applyAlignment="1">
      <alignment horizontal="center" vertical="center"/>
    </xf>
    <xf numFmtId="0" fontId="6" fillId="0" borderId="2" xfId="0" applyFont="1" applyBorder="1"/>
    <xf numFmtId="0" fontId="6" fillId="0" borderId="3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3" fontId="10" fillId="0" borderId="19" xfId="1" applyNumberFormat="1" applyFont="1" applyBorder="1" applyAlignment="1">
      <alignment horizontal="center" vertical="center"/>
    </xf>
    <xf numFmtId="0" fontId="0" fillId="0" borderId="5" xfId="0" applyBorder="1"/>
    <xf numFmtId="0" fontId="18" fillId="0" borderId="0" xfId="3" applyFont="1" applyBorder="1" applyAlignment="1"/>
    <xf numFmtId="0" fontId="18" fillId="0" borderId="20" xfId="3" applyFont="1" applyBorder="1" applyAlignment="1">
      <alignment horizontal="right"/>
    </xf>
    <xf numFmtId="4" fontId="7" fillId="0" borderId="20" xfId="3" applyNumberFormat="1" applyBorder="1" applyAlignment="1">
      <alignment horizontal="right"/>
    </xf>
    <xf numFmtId="3" fontId="19" fillId="4" borderId="20" xfId="3" applyNumberFormat="1" applyFont="1" applyFill="1" applyBorder="1" applyAlignment="1">
      <alignment horizontal="center" vertical="center"/>
    </xf>
    <xf numFmtId="3" fontId="19" fillId="4" borderId="21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20" fillId="0" borderId="0" xfId="0" applyFont="1" applyBorder="1" applyAlignment="1" applyProtection="1">
      <protection locked="0"/>
    </xf>
    <xf numFmtId="0" fontId="20" fillId="0" borderId="4" xfId="0" applyFont="1" applyBorder="1" applyAlignment="1" applyProtection="1">
      <protection locked="0"/>
    </xf>
    <xf numFmtId="0" fontId="20" fillId="0" borderId="5" xfId="0" applyFont="1" applyBorder="1" applyAlignment="1" applyProtection="1">
      <protection locked="0"/>
    </xf>
    <xf numFmtId="0" fontId="20" fillId="0" borderId="22" xfId="0" applyFont="1" applyBorder="1" applyAlignment="1" applyProtection="1">
      <protection locked="0"/>
    </xf>
    <xf numFmtId="0" fontId="0" fillId="0" borderId="0" xfId="0" applyAlignment="1">
      <alignment horizontal="left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horizontal="left" vertical="center"/>
      <protection locked="0"/>
    </xf>
    <xf numFmtId="0" fontId="20" fillId="0" borderId="23" xfId="0" applyFont="1" applyBorder="1" applyAlignment="1" applyProtection="1">
      <alignment vertical="center"/>
      <protection locked="0"/>
    </xf>
    <xf numFmtId="0" fontId="6" fillId="0" borderId="0" xfId="0" applyFont="1"/>
    <xf numFmtId="0" fontId="24" fillId="0" borderId="6" xfId="0" applyFont="1" applyBorder="1"/>
    <xf numFmtId="0" fontId="3" fillId="0" borderId="8" xfId="0" applyFont="1" applyBorder="1"/>
    <xf numFmtId="0" fontId="24" fillId="0" borderId="8" xfId="0" applyFont="1" applyBorder="1"/>
    <xf numFmtId="0" fontId="18" fillId="0" borderId="0" xfId="0" applyFont="1" applyFill="1" applyBorder="1" applyAlignment="1" applyProtection="1">
      <alignment horizontal="left" vertical="top" wrapText="1"/>
      <protection locked="0"/>
    </xf>
    <xf numFmtId="4" fontId="25" fillId="0" borderId="20" xfId="3" applyNumberFormat="1" applyFont="1" applyBorder="1" applyAlignment="1">
      <alignment horizont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vertical="center"/>
      <protection locked="0"/>
    </xf>
    <xf numFmtId="0" fontId="20" fillId="0" borderId="9" xfId="0" quotePrefix="1" applyFont="1" applyFill="1" applyBorder="1" applyAlignment="1">
      <alignment horizontal="left" vertical="center" wrapText="1"/>
    </xf>
    <xf numFmtId="0" fontId="20" fillId="0" borderId="6" xfId="0" quotePrefix="1" applyFont="1" applyFill="1" applyBorder="1" applyAlignment="1">
      <alignment horizontal="left" vertical="center" wrapText="1"/>
    </xf>
    <xf numFmtId="43" fontId="26" fillId="0" borderId="6" xfId="1" applyFont="1" applyFill="1" applyBorder="1" applyAlignment="1">
      <alignment horizontal="center" vertical="center" wrapText="1"/>
    </xf>
    <xf numFmtId="43" fontId="21" fillId="0" borderId="6" xfId="1" applyFont="1" applyFill="1" applyBorder="1" applyAlignment="1" applyProtection="1">
      <alignment horizontal="center" vertical="center"/>
    </xf>
    <xf numFmtId="2" fontId="17" fillId="0" borderId="22" xfId="0" applyNumberFormat="1" applyFont="1" applyBorder="1" applyAlignment="1">
      <alignment vertical="center"/>
    </xf>
    <xf numFmtId="3" fontId="19" fillId="4" borderId="25" xfId="3" applyNumberFormat="1" applyFont="1" applyFill="1" applyBorder="1" applyAlignment="1">
      <alignment horizontal="center" vertical="center"/>
    </xf>
    <xf numFmtId="4" fontId="25" fillId="0" borderId="26" xfId="3" applyNumberFormat="1" applyFont="1" applyBorder="1" applyAlignment="1">
      <alignment horizontal="center" wrapText="1"/>
    </xf>
    <xf numFmtId="0" fontId="0" fillId="0" borderId="27" xfId="0" applyBorder="1"/>
    <xf numFmtId="164" fontId="26" fillId="0" borderId="6" xfId="1" applyNumberFormat="1" applyFont="1" applyFill="1" applyBorder="1" applyAlignment="1">
      <alignment horizontal="left" vertical="center" wrapText="1" indent="2"/>
    </xf>
    <xf numFmtId="164" fontId="21" fillId="0" borderId="6" xfId="1" applyNumberFormat="1" applyFont="1" applyFill="1" applyBorder="1" applyAlignment="1" applyProtection="1">
      <alignment horizontal="center" vertical="center"/>
    </xf>
    <xf numFmtId="0" fontId="3" fillId="0" borderId="6" xfId="0" applyFont="1" applyBorder="1"/>
    <xf numFmtId="164" fontId="24" fillId="0" borderId="6" xfId="0" applyNumberFormat="1" applyFont="1" applyBorder="1"/>
    <xf numFmtId="0" fontId="10" fillId="0" borderId="6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43" fontId="24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11" fillId="2" borderId="12" xfId="0" applyFont="1" applyFill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/>
      <protection locked="0"/>
    </xf>
    <xf numFmtId="0" fontId="24" fillId="0" borderId="0" xfId="0" applyFont="1" applyBorder="1"/>
    <xf numFmtId="0" fontId="23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/>
    <xf numFmtId="0" fontId="27" fillId="0" borderId="1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3" fontId="16" fillId="4" borderId="33" xfId="0" applyNumberFormat="1" applyFont="1" applyFill="1" applyBorder="1" applyAlignment="1">
      <alignment horizontal="right" vertical="center"/>
    </xf>
    <xf numFmtId="43" fontId="17" fillId="0" borderId="34" xfId="1" applyFont="1" applyBorder="1" applyAlignment="1">
      <alignment vertical="center"/>
    </xf>
    <xf numFmtId="0" fontId="27" fillId="5" borderId="13" xfId="0" applyFont="1" applyFill="1" applyBorder="1" applyAlignment="1">
      <alignment vertical="center"/>
    </xf>
    <xf numFmtId="0" fontId="15" fillId="5" borderId="14" xfId="0" applyFont="1" applyFill="1" applyBorder="1" applyAlignment="1">
      <alignment horizontal="center" vertical="center"/>
    </xf>
    <xf numFmtId="0" fontId="27" fillId="5" borderId="14" xfId="0" applyFont="1" applyFill="1" applyBorder="1" applyAlignment="1">
      <alignment horizontal="center" vertical="center"/>
    </xf>
    <xf numFmtId="0" fontId="28" fillId="5" borderId="24" xfId="0" applyFont="1" applyFill="1" applyBorder="1" applyAlignment="1">
      <alignment horizontal="center" vertical="center"/>
    </xf>
    <xf numFmtId="4" fontId="16" fillId="5" borderId="18" xfId="0" applyNumberFormat="1" applyFont="1" applyFill="1" applyBorder="1" applyAlignment="1">
      <alignment horizontal="center" vertical="center"/>
    </xf>
    <xf numFmtId="4" fontId="16" fillId="5" borderId="17" xfId="0" applyNumberFormat="1" applyFont="1" applyFill="1" applyBorder="1" applyAlignment="1">
      <alignment horizontal="center" vertical="center"/>
    </xf>
    <xf numFmtId="4" fontId="16" fillId="5" borderId="14" xfId="0" applyNumberFormat="1" applyFont="1" applyFill="1" applyBorder="1" applyAlignment="1">
      <alignment horizontal="center" vertical="center"/>
    </xf>
    <xf numFmtId="0" fontId="23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3" fillId="0" borderId="27" xfId="0" applyFont="1" applyBorder="1" applyAlignment="1">
      <alignment horizontal="center"/>
    </xf>
    <xf numFmtId="0" fontId="24" fillId="0" borderId="27" xfId="0" applyFont="1" applyBorder="1"/>
    <xf numFmtId="164" fontId="17" fillId="0" borderId="6" xfId="1" applyNumberFormat="1" applyFont="1" applyBorder="1" applyAlignment="1">
      <alignment horizontal="center" vertical="center"/>
    </xf>
    <xf numFmtId="43" fontId="17" fillId="0" borderId="34" xfId="1" applyFont="1" applyBorder="1" applyAlignment="1">
      <alignment horizontal="center" vertical="center"/>
    </xf>
    <xf numFmtId="43" fontId="17" fillId="0" borderId="6" xfId="1" applyFont="1" applyBorder="1" applyAlignment="1">
      <alignment horizontal="center" vertical="center"/>
    </xf>
    <xf numFmtId="4" fontId="17" fillId="4" borderId="33" xfId="0" applyNumberFormat="1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5" fillId="0" borderId="16" xfId="0" quotePrefix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top" wrapText="1"/>
      <protection locked="0"/>
    </xf>
    <xf numFmtId="0" fontId="18" fillId="0" borderId="10" xfId="0" applyFont="1" applyFill="1" applyBorder="1" applyAlignment="1" applyProtection="1">
      <alignment horizontal="left" vertical="top" wrapText="1"/>
      <protection locked="0"/>
    </xf>
    <xf numFmtId="0" fontId="18" fillId="0" borderId="11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Border="1" applyAlignment="1" applyProtection="1">
      <alignment horizontal="left" vertical="center"/>
      <protection locked="0"/>
    </xf>
    <xf numFmtId="0" fontId="23" fillId="0" borderId="6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2" quotePrefix="1" applyFont="1" applyBorder="1" applyAlignment="1" applyProtection="1">
      <alignment horizontal="left" vertic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9" fillId="0" borderId="0" xfId="2" quotePrefix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center"/>
      <protection locked="0"/>
    </xf>
    <xf numFmtId="0" fontId="20" fillId="0" borderId="12" xfId="0" applyFont="1" applyBorder="1" applyAlignment="1" applyProtection="1">
      <protection locked="0"/>
    </xf>
    <xf numFmtId="0" fontId="20" fillId="0" borderId="22" xfId="0" applyFont="1" applyBorder="1" applyAlignment="1" applyProtection="1">
      <protection locked="0"/>
    </xf>
    <xf numFmtId="0" fontId="20" fillId="0" borderId="16" xfId="0" applyFont="1" applyBorder="1" applyAlignment="1" applyProtection="1">
      <alignment vertical="center"/>
      <protection locked="0"/>
    </xf>
    <xf numFmtId="0" fontId="10" fillId="0" borderId="1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0" fillId="0" borderId="1" xfId="0" applyFont="1" applyBorder="1" applyAlignment="1" applyProtection="1">
      <alignment horizontal="center"/>
      <protection locked="0"/>
    </xf>
    <xf numFmtId="0" fontId="20" fillId="0" borderId="2" xfId="0" applyFont="1" applyBorder="1" applyAlignment="1" applyProtection="1">
      <alignment horizontal="center"/>
      <protection locked="0"/>
    </xf>
    <xf numFmtId="0" fontId="20" fillId="0" borderId="3" xfId="0" applyFont="1" applyBorder="1" applyAlignment="1" applyProtection="1">
      <alignment horizontal="center"/>
      <protection locked="0"/>
    </xf>
    <xf numFmtId="0" fontId="11" fillId="2" borderId="12" xfId="0" applyFont="1" applyFill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/>
      <protection locked="0"/>
    </xf>
    <xf numFmtId="0" fontId="22" fillId="0" borderId="1" xfId="0" applyFont="1" applyBorder="1" applyAlignment="1" applyProtection="1">
      <alignment horizontal="center"/>
      <protection locked="0"/>
    </xf>
    <xf numFmtId="0" fontId="22" fillId="0" borderId="2" xfId="0" applyFont="1" applyBorder="1" applyAlignment="1" applyProtection="1">
      <alignment horizontal="center"/>
      <protection locked="0"/>
    </xf>
    <xf numFmtId="0" fontId="22" fillId="0" borderId="3" xfId="0" applyFont="1" applyBorder="1" applyAlignment="1" applyProtection="1">
      <alignment horizontal="center"/>
      <protection locked="0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</cellXfs>
  <cellStyles count="4">
    <cellStyle name="Millares" xfId="1" builtinId="3"/>
    <cellStyle name="Normal" xfId="0" builtinId="0"/>
    <cellStyle name="Normal_E-LI-H18-P0-SGN-111_SIGNA J02-PP-LI-003.LISTA MATERIAL MECANICO 28MAY" xfId="2"/>
    <cellStyle name="Normal_Hoj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534489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587829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587829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showGridLines="0" tabSelected="1" topLeftCell="A22" zoomScaleNormal="100" zoomScaleSheetLayoutView="120" workbookViewId="0">
      <selection activeCell="B8" sqref="B8:E8"/>
    </sheetView>
  </sheetViews>
  <sheetFormatPr baseColWidth="10" defaultRowHeight="14.5" x14ac:dyDescent="0.35"/>
  <cols>
    <col min="1" max="1" width="4.453125" customWidth="1"/>
    <col min="2" max="2" width="14.08984375" customWidth="1"/>
    <col min="3" max="3" width="9" customWidth="1"/>
    <col min="4" max="4" width="10.81640625" customWidth="1"/>
    <col min="5" max="5" width="53.1796875" customWidth="1"/>
    <col min="6" max="6" width="12.1796875" customWidth="1"/>
    <col min="7" max="17" width="12.1796875" style="82" customWidth="1"/>
    <col min="18" max="18" width="4.6328125" customWidth="1"/>
  </cols>
  <sheetData>
    <row r="1" spans="1:17" ht="20.399999999999999" customHeight="1" x14ac:dyDescent="0.45">
      <c r="A1" s="1"/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20.399999999999999" customHeight="1" x14ac:dyDescent="0.35">
      <c r="A2" s="6"/>
      <c r="B2" s="7"/>
      <c r="C2" s="7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1:17" ht="20.399999999999999" customHeight="1" x14ac:dyDescent="0.5">
      <c r="A3" s="6"/>
      <c r="B3" s="148" t="s">
        <v>85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9"/>
    </row>
    <row r="4" spans="1:17" x14ac:dyDescent="0.35">
      <c r="A4" s="11"/>
      <c r="B4" s="8"/>
      <c r="C4" s="8"/>
      <c r="D4" s="8"/>
      <c r="E4" s="8"/>
      <c r="F4" s="8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</row>
    <row r="5" spans="1:17" x14ac:dyDescent="0.35">
      <c r="A5" s="14"/>
      <c r="B5" s="150" t="s">
        <v>84</v>
      </c>
      <c r="C5" s="150"/>
      <c r="D5" s="150"/>
      <c r="E5" s="150"/>
      <c r="F5" s="150"/>
      <c r="G5" s="150"/>
      <c r="H5" s="150"/>
      <c r="I5" s="150"/>
      <c r="J5" s="150"/>
      <c r="K5" s="150"/>
      <c r="L5" s="15"/>
      <c r="M5" s="15"/>
      <c r="N5" s="15"/>
      <c r="O5" s="15"/>
      <c r="P5" s="15"/>
      <c r="Q5" s="16"/>
    </row>
    <row r="6" spans="1:17" x14ac:dyDescent="0.35">
      <c r="A6" s="14"/>
      <c r="B6" s="150" t="s">
        <v>112</v>
      </c>
      <c r="C6" s="150"/>
      <c r="D6" s="150"/>
      <c r="E6" s="150"/>
      <c r="F6" s="150"/>
      <c r="G6" s="150"/>
      <c r="H6" s="150"/>
      <c r="I6" s="150"/>
      <c r="J6" s="150"/>
      <c r="K6" s="150"/>
      <c r="L6" s="8"/>
      <c r="M6" s="8"/>
      <c r="N6" s="12"/>
      <c r="O6" s="12"/>
      <c r="P6" s="12"/>
      <c r="Q6" s="13"/>
    </row>
    <row r="7" spans="1:17" x14ac:dyDescent="0.35">
      <c r="A7" s="14"/>
      <c r="B7" s="154" t="s">
        <v>96</v>
      </c>
      <c r="C7" s="154"/>
      <c r="D7" s="154"/>
      <c r="E7" s="154"/>
      <c r="F7" s="154"/>
      <c r="G7" s="154"/>
      <c r="H7" s="154"/>
      <c r="I7" s="154"/>
      <c r="J7" s="154"/>
      <c r="K7" s="154"/>
      <c r="L7" s="8"/>
      <c r="M7" s="8"/>
      <c r="N7" s="12"/>
      <c r="O7" s="12"/>
      <c r="P7" s="12"/>
      <c r="Q7" s="13"/>
    </row>
    <row r="8" spans="1:17" ht="15" thickBot="1" x14ac:dyDescent="0.4">
      <c r="A8" s="11"/>
      <c r="B8" s="150"/>
      <c r="C8" s="150"/>
      <c r="D8" s="150"/>
      <c r="E8" s="150"/>
      <c r="F8" s="8"/>
      <c r="G8" s="130"/>
      <c r="H8" s="131"/>
      <c r="I8" s="131"/>
      <c r="J8" s="130"/>
      <c r="K8" s="131"/>
      <c r="L8" s="8"/>
      <c r="M8" s="8"/>
      <c r="N8" s="109"/>
      <c r="O8" s="109"/>
      <c r="P8" s="109"/>
      <c r="Q8" s="13"/>
    </row>
    <row r="9" spans="1:17" ht="18.5" x14ac:dyDescent="0.45">
      <c r="A9" s="17"/>
      <c r="B9" s="18"/>
      <c r="C9" s="18"/>
      <c r="D9" s="18"/>
      <c r="E9" s="18"/>
      <c r="F9" s="151" t="s">
        <v>86</v>
      </c>
      <c r="G9" s="152"/>
      <c r="H9" s="153"/>
      <c r="I9" s="151" t="s">
        <v>86</v>
      </c>
      <c r="J9" s="152"/>
      <c r="K9" s="153"/>
      <c r="L9" s="151" t="s">
        <v>86</v>
      </c>
      <c r="M9" s="152"/>
      <c r="N9" s="153"/>
      <c r="O9" s="151" t="s">
        <v>86</v>
      </c>
      <c r="P9" s="152"/>
      <c r="Q9" s="153"/>
    </row>
    <row r="10" spans="1:17" ht="34.75" customHeight="1" thickBot="1" x14ac:dyDescent="0.4">
      <c r="A10" s="107" t="s">
        <v>77</v>
      </c>
      <c r="B10" s="107" t="s">
        <v>78</v>
      </c>
      <c r="C10" s="20" t="s">
        <v>79</v>
      </c>
      <c r="D10" s="20" t="s">
        <v>80</v>
      </c>
      <c r="E10" s="114" t="s">
        <v>81</v>
      </c>
      <c r="F10" s="117" t="s">
        <v>87</v>
      </c>
      <c r="G10" s="20" t="s">
        <v>89</v>
      </c>
      <c r="H10" s="118" t="s">
        <v>88</v>
      </c>
      <c r="I10" s="117" t="s">
        <v>87</v>
      </c>
      <c r="J10" s="20" t="s">
        <v>89</v>
      </c>
      <c r="K10" s="118" t="s">
        <v>88</v>
      </c>
      <c r="L10" s="117" t="s">
        <v>87</v>
      </c>
      <c r="M10" s="20" t="s">
        <v>89</v>
      </c>
      <c r="N10" s="118" t="s">
        <v>88</v>
      </c>
      <c r="O10" s="117" t="s">
        <v>87</v>
      </c>
      <c r="P10" s="20" t="s">
        <v>89</v>
      </c>
      <c r="Q10" s="118" t="s">
        <v>88</v>
      </c>
    </row>
    <row r="11" spans="1:17" s="111" customFormat="1" ht="14.4" customHeight="1" thickBot="1" x14ac:dyDescent="0.35">
      <c r="A11" s="121" t="s">
        <v>109</v>
      </c>
      <c r="B11" s="122"/>
      <c r="C11" s="123"/>
      <c r="D11" s="123"/>
      <c r="E11" s="123"/>
      <c r="F11" s="124"/>
      <c r="G11" s="125"/>
      <c r="H11" s="126"/>
      <c r="I11" s="124"/>
      <c r="J11" s="127"/>
      <c r="K11" s="126"/>
      <c r="L11" s="124"/>
      <c r="M11" s="127"/>
      <c r="N11" s="126"/>
      <c r="O11" s="124"/>
      <c r="P11" s="127"/>
      <c r="Q11" s="126"/>
    </row>
    <row r="12" spans="1:17" s="111" customFormat="1" ht="28.25" customHeight="1" x14ac:dyDescent="0.3">
      <c r="A12" s="112">
        <v>1</v>
      </c>
      <c r="B12" s="136">
        <v>11013138</v>
      </c>
      <c r="C12" s="38">
        <v>10</v>
      </c>
      <c r="D12" s="38" t="s">
        <v>83</v>
      </c>
      <c r="E12" s="115" t="s">
        <v>97</v>
      </c>
      <c r="F12" s="119"/>
      <c r="G12" s="42"/>
      <c r="H12" s="120"/>
      <c r="I12" s="119"/>
      <c r="J12" s="46"/>
      <c r="K12" s="120"/>
      <c r="L12" s="119"/>
      <c r="M12" s="46"/>
      <c r="N12" s="120"/>
      <c r="O12" s="119"/>
      <c r="P12" s="46"/>
      <c r="Q12" s="120"/>
    </row>
    <row r="13" spans="1:17" s="111" customFormat="1" ht="28.25" customHeight="1" x14ac:dyDescent="0.3">
      <c r="A13" s="112">
        <f>+A12+1</f>
        <v>2</v>
      </c>
      <c r="B13" s="136">
        <v>11013134</v>
      </c>
      <c r="C13" s="38">
        <v>10</v>
      </c>
      <c r="D13" s="38" t="s">
        <v>83</v>
      </c>
      <c r="E13" s="115" t="s">
        <v>98</v>
      </c>
      <c r="F13" s="119"/>
      <c r="G13" s="42"/>
      <c r="H13" s="120"/>
      <c r="I13" s="119"/>
      <c r="J13" s="46"/>
      <c r="K13" s="120"/>
      <c r="L13" s="119"/>
      <c r="M13" s="46"/>
      <c r="N13" s="120"/>
      <c r="O13" s="119"/>
      <c r="P13" s="46"/>
      <c r="Q13" s="120"/>
    </row>
    <row r="14" spans="1:17" s="111" customFormat="1" ht="28.25" customHeight="1" x14ac:dyDescent="0.3">
      <c r="A14" s="112">
        <f t="shared" ref="A14:A21" si="0">+A13+1</f>
        <v>3</v>
      </c>
      <c r="B14" s="136">
        <v>11013552</v>
      </c>
      <c r="C14" s="38">
        <v>8</v>
      </c>
      <c r="D14" s="38" t="s">
        <v>83</v>
      </c>
      <c r="E14" s="115" t="s">
        <v>99</v>
      </c>
      <c r="F14" s="119"/>
      <c r="G14" s="42"/>
      <c r="H14" s="120"/>
      <c r="I14" s="119"/>
      <c r="J14" s="46"/>
      <c r="K14" s="120"/>
      <c r="L14" s="119"/>
      <c r="M14" s="46"/>
      <c r="N14" s="120"/>
      <c r="O14" s="119"/>
      <c r="P14" s="46"/>
      <c r="Q14" s="120"/>
    </row>
    <row r="15" spans="1:17" s="111" customFormat="1" ht="28.25" customHeight="1" x14ac:dyDescent="0.3">
      <c r="A15" s="112">
        <f t="shared" si="0"/>
        <v>4</v>
      </c>
      <c r="B15" s="136">
        <v>17000262</v>
      </c>
      <c r="C15" s="38">
        <v>6</v>
      </c>
      <c r="D15" s="38" t="s">
        <v>82</v>
      </c>
      <c r="E15" s="115" t="s">
        <v>100</v>
      </c>
      <c r="F15" s="119"/>
      <c r="G15" s="42"/>
      <c r="H15" s="120"/>
      <c r="I15" s="119"/>
      <c r="J15" s="46"/>
      <c r="K15" s="120"/>
      <c r="L15" s="119"/>
      <c r="M15" s="46"/>
      <c r="N15" s="120"/>
      <c r="O15" s="119"/>
      <c r="P15" s="46"/>
      <c r="Q15" s="120"/>
    </row>
    <row r="16" spans="1:17" s="111" customFormat="1" ht="28.25" customHeight="1" x14ac:dyDescent="0.3">
      <c r="A16" s="112">
        <f t="shared" si="0"/>
        <v>5</v>
      </c>
      <c r="B16" s="137">
        <v>11013523</v>
      </c>
      <c r="C16" s="138">
        <v>8</v>
      </c>
      <c r="D16" s="138" t="s">
        <v>83</v>
      </c>
      <c r="E16" s="115" t="s">
        <v>101</v>
      </c>
      <c r="F16" s="119"/>
      <c r="G16" s="42"/>
      <c r="H16" s="120"/>
      <c r="I16" s="119"/>
      <c r="J16" s="46"/>
      <c r="K16" s="120"/>
      <c r="L16" s="119"/>
      <c r="M16" s="46"/>
      <c r="N16" s="120"/>
      <c r="O16" s="119"/>
      <c r="P16" s="46"/>
      <c r="Q16" s="120"/>
    </row>
    <row r="17" spans="1:17" s="111" customFormat="1" ht="28.25" customHeight="1" x14ac:dyDescent="0.3">
      <c r="A17" s="112">
        <f t="shared" si="0"/>
        <v>6</v>
      </c>
      <c r="B17" s="139">
        <v>11005801</v>
      </c>
      <c r="C17" s="138">
        <v>10</v>
      </c>
      <c r="D17" s="138" t="s">
        <v>83</v>
      </c>
      <c r="E17" s="115" t="s">
        <v>102</v>
      </c>
      <c r="F17" s="119"/>
      <c r="G17" s="42"/>
      <c r="H17" s="120"/>
      <c r="I17" s="119"/>
      <c r="J17" s="46"/>
      <c r="K17" s="120"/>
      <c r="L17" s="119"/>
      <c r="M17" s="46"/>
      <c r="N17" s="120"/>
      <c r="O17" s="119"/>
      <c r="P17" s="46"/>
      <c r="Q17" s="120"/>
    </row>
    <row r="18" spans="1:17" s="111" customFormat="1" ht="28.25" customHeight="1" x14ac:dyDescent="0.3">
      <c r="A18" s="112">
        <f t="shared" si="0"/>
        <v>7</v>
      </c>
      <c r="B18" s="140">
        <v>11013566</v>
      </c>
      <c r="C18" s="138">
        <v>10</v>
      </c>
      <c r="D18" s="138" t="s">
        <v>83</v>
      </c>
      <c r="E18" s="115" t="s">
        <v>103</v>
      </c>
      <c r="F18" s="119"/>
      <c r="G18" s="42"/>
      <c r="H18" s="120"/>
      <c r="I18" s="119"/>
      <c r="J18" s="46"/>
      <c r="K18" s="120"/>
      <c r="L18" s="119"/>
      <c r="M18" s="46"/>
      <c r="N18" s="120"/>
      <c r="O18" s="119"/>
      <c r="P18" s="46"/>
      <c r="Q18" s="120"/>
    </row>
    <row r="19" spans="1:17" s="111" customFormat="1" ht="28.25" customHeight="1" x14ac:dyDescent="0.3">
      <c r="A19" s="112">
        <f t="shared" si="0"/>
        <v>8</v>
      </c>
      <c r="B19" s="140">
        <v>11011426</v>
      </c>
      <c r="C19" s="138">
        <v>1</v>
      </c>
      <c r="D19" s="138" t="s">
        <v>106</v>
      </c>
      <c r="E19" s="115" t="s">
        <v>113</v>
      </c>
      <c r="F19" s="119"/>
      <c r="G19" s="42"/>
      <c r="H19" s="120"/>
      <c r="I19" s="119"/>
      <c r="J19" s="46"/>
      <c r="K19" s="120"/>
      <c r="L19" s="119"/>
      <c r="M19" s="46"/>
      <c r="N19" s="120"/>
      <c r="O19" s="119"/>
      <c r="P19" s="46"/>
      <c r="Q19" s="120"/>
    </row>
    <row r="20" spans="1:17" s="111" customFormat="1" ht="28.25" customHeight="1" x14ac:dyDescent="0.3">
      <c r="A20" s="112">
        <f t="shared" si="0"/>
        <v>9</v>
      </c>
      <c r="B20" s="139">
        <v>11011262</v>
      </c>
      <c r="C20" s="138">
        <v>1</v>
      </c>
      <c r="D20" s="138" t="s">
        <v>106</v>
      </c>
      <c r="E20" s="115" t="s">
        <v>104</v>
      </c>
      <c r="F20" s="119"/>
      <c r="G20" s="42"/>
      <c r="H20" s="120"/>
      <c r="I20" s="119"/>
      <c r="J20" s="46"/>
      <c r="K20" s="120"/>
      <c r="L20" s="119"/>
      <c r="M20" s="46"/>
      <c r="N20" s="120"/>
      <c r="O20" s="119"/>
      <c r="P20" s="46"/>
      <c r="Q20" s="120"/>
    </row>
    <row r="21" spans="1:17" s="111" customFormat="1" ht="28.25" customHeight="1" thickBot="1" x14ac:dyDescent="0.35">
      <c r="A21" s="112">
        <f t="shared" si="0"/>
        <v>10</v>
      </c>
      <c r="B21" s="113">
        <v>11013564</v>
      </c>
      <c r="C21" s="38">
        <v>10</v>
      </c>
      <c r="D21" s="38" t="s">
        <v>83</v>
      </c>
      <c r="E21" s="115" t="s">
        <v>105</v>
      </c>
      <c r="F21" s="119"/>
      <c r="G21" s="42"/>
      <c r="H21" s="120"/>
      <c r="I21" s="119"/>
      <c r="J21" s="46"/>
      <c r="K21" s="120"/>
      <c r="L21" s="119"/>
      <c r="M21" s="46"/>
      <c r="N21" s="120"/>
      <c r="O21" s="119"/>
      <c r="P21" s="46"/>
      <c r="Q21" s="120"/>
    </row>
    <row r="22" spans="1:17" s="111" customFormat="1" ht="14.4" customHeight="1" thickBot="1" x14ac:dyDescent="0.35">
      <c r="A22" s="121" t="s">
        <v>110</v>
      </c>
      <c r="B22" s="122"/>
      <c r="C22" s="123"/>
      <c r="D22" s="123"/>
      <c r="E22" s="123"/>
      <c r="F22" s="124"/>
      <c r="G22" s="125"/>
      <c r="H22" s="126"/>
      <c r="I22" s="124"/>
      <c r="J22" s="127"/>
      <c r="K22" s="126"/>
      <c r="L22" s="124"/>
      <c r="M22" s="127"/>
      <c r="N22" s="126"/>
      <c r="O22" s="124"/>
      <c r="P22" s="127"/>
      <c r="Q22" s="126"/>
    </row>
    <row r="23" spans="1:17" s="111" customFormat="1" ht="39.5" thickBot="1" x14ac:dyDescent="0.35">
      <c r="A23" s="112">
        <f>+A21+1</f>
        <v>11</v>
      </c>
      <c r="B23" s="113">
        <v>11004683</v>
      </c>
      <c r="C23" s="38">
        <v>8</v>
      </c>
      <c r="D23" s="38" t="s">
        <v>83</v>
      </c>
      <c r="E23" s="115" t="s">
        <v>116</v>
      </c>
      <c r="F23" s="119"/>
      <c r="G23" s="42"/>
      <c r="H23" s="120"/>
      <c r="I23" s="119"/>
      <c r="J23" s="46"/>
      <c r="K23" s="120"/>
      <c r="L23" s="119"/>
      <c r="M23" s="46"/>
      <c r="N23" s="120"/>
      <c r="O23" s="119"/>
      <c r="P23" s="46"/>
      <c r="Q23" s="120"/>
    </row>
    <row r="24" spans="1:17" s="111" customFormat="1" ht="14.4" customHeight="1" thickBot="1" x14ac:dyDescent="0.35">
      <c r="A24" s="121" t="s">
        <v>111</v>
      </c>
      <c r="B24" s="122"/>
      <c r="C24" s="123"/>
      <c r="D24" s="123"/>
      <c r="E24" s="123"/>
      <c r="F24" s="124"/>
      <c r="G24" s="125"/>
      <c r="H24" s="126"/>
      <c r="I24" s="124"/>
      <c r="J24" s="127"/>
      <c r="K24" s="126"/>
      <c r="L24" s="124"/>
      <c r="M24" s="127"/>
      <c r="N24" s="126"/>
      <c r="O24" s="124"/>
      <c r="P24" s="127"/>
      <c r="Q24" s="126"/>
    </row>
    <row r="25" spans="1:17" s="111" customFormat="1" ht="39.5" thickBot="1" x14ac:dyDescent="0.35">
      <c r="A25" s="112">
        <f>+A23+1</f>
        <v>12</v>
      </c>
      <c r="B25" s="113">
        <v>11021231</v>
      </c>
      <c r="C25" s="38">
        <v>8</v>
      </c>
      <c r="D25" s="38" t="s">
        <v>83</v>
      </c>
      <c r="E25" s="115" t="s">
        <v>117</v>
      </c>
      <c r="F25" s="119"/>
      <c r="G25" s="42"/>
      <c r="H25" s="120"/>
      <c r="I25" s="119"/>
      <c r="J25" s="46"/>
      <c r="K25" s="120"/>
      <c r="L25" s="119"/>
      <c r="M25" s="46"/>
      <c r="N25" s="120"/>
      <c r="O25" s="119"/>
      <c r="P25" s="46"/>
      <c r="Q25" s="120"/>
    </row>
    <row r="26" spans="1:17" s="111" customFormat="1" ht="13.5" thickBot="1" x14ac:dyDescent="0.35">
      <c r="A26" s="121" t="s">
        <v>115</v>
      </c>
      <c r="B26" s="123"/>
      <c r="C26" s="123"/>
      <c r="D26" s="123"/>
      <c r="E26" s="123"/>
      <c r="F26" s="124"/>
      <c r="G26" s="125"/>
      <c r="H26" s="126"/>
      <c r="I26" s="124"/>
      <c r="J26" s="127"/>
      <c r="K26" s="126"/>
      <c r="L26" s="124"/>
      <c r="M26" s="127"/>
      <c r="N26" s="126"/>
      <c r="O26" s="124"/>
      <c r="P26" s="127"/>
      <c r="Q26" s="126"/>
    </row>
    <row r="27" spans="1:17" s="111" customFormat="1" ht="27" customHeight="1" x14ac:dyDescent="0.3">
      <c r="A27" s="112">
        <f>A25+1</f>
        <v>13</v>
      </c>
      <c r="B27" s="141" t="s">
        <v>90</v>
      </c>
      <c r="C27" s="141">
        <v>30</v>
      </c>
      <c r="D27" s="142" t="s">
        <v>108</v>
      </c>
      <c r="E27" s="116" t="s">
        <v>107</v>
      </c>
      <c r="F27" s="135"/>
      <c r="G27" s="132"/>
      <c r="H27" s="133"/>
      <c r="I27" s="135" t="s">
        <v>90</v>
      </c>
      <c r="J27" s="134" t="s">
        <v>90</v>
      </c>
      <c r="K27" s="133"/>
      <c r="L27" s="135" t="s">
        <v>90</v>
      </c>
      <c r="M27" s="134" t="s">
        <v>90</v>
      </c>
      <c r="N27" s="133"/>
      <c r="O27" s="135" t="s">
        <v>90</v>
      </c>
      <c r="P27" s="134" t="s">
        <v>90</v>
      </c>
      <c r="Q27" s="120"/>
    </row>
    <row r="28" spans="1:17" s="111" customFormat="1" ht="28.75" customHeight="1" x14ac:dyDescent="0.3">
      <c r="A28" s="112">
        <f>+A27+1</f>
        <v>14</v>
      </c>
      <c r="B28" s="141" t="s">
        <v>90</v>
      </c>
      <c r="C28" s="141" t="s">
        <v>90</v>
      </c>
      <c r="D28" s="141" t="s">
        <v>90</v>
      </c>
      <c r="E28" s="116" t="s">
        <v>114</v>
      </c>
      <c r="F28" s="135"/>
      <c r="G28" s="132"/>
      <c r="H28" s="133"/>
      <c r="I28" s="135" t="s">
        <v>90</v>
      </c>
      <c r="J28" s="134" t="s">
        <v>90</v>
      </c>
      <c r="K28" s="133"/>
      <c r="L28" s="135" t="s">
        <v>90</v>
      </c>
      <c r="M28" s="134" t="s">
        <v>90</v>
      </c>
      <c r="N28" s="133"/>
      <c r="O28" s="135" t="s">
        <v>90</v>
      </c>
      <c r="P28" s="134" t="s">
        <v>90</v>
      </c>
      <c r="Q28" s="120"/>
    </row>
    <row r="29" spans="1:17" x14ac:dyDescent="0.35">
      <c r="A29" s="11"/>
      <c r="B29" s="8"/>
      <c r="C29" s="8"/>
      <c r="D29" s="8"/>
      <c r="E29" s="8"/>
      <c r="F29" s="8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8"/>
    </row>
    <row r="30" spans="1:17" ht="78" customHeight="1" x14ac:dyDescent="0.35">
      <c r="A30" s="17"/>
      <c r="B30" s="143" t="s">
        <v>91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5"/>
    </row>
    <row r="31" spans="1:17" ht="14" customHeight="1" x14ac:dyDescent="0.35">
      <c r="A31" s="8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</row>
    <row r="32" spans="1:17" ht="14.4" customHeight="1" x14ac:dyDescent="0.35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</row>
    <row r="33" spans="2:17" ht="14.4" customHeight="1" x14ac:dyDescent="0.35">
      <c r="B33" s="69"/>
      <c r="C33" s="69"/>
      <c r="D33" s="146"/>
      <c r="E33" s="146"/>
      <c r="F33" s="147" t="s">
        <v>95</v>
      </c>
      <c r="G33" s="147"/>
      <c r="H33" s="147"/>
      <c r="I33" s="147"/>
      <c r="J33" s="147"/>
      <c r="K33" s="147"/>
      <c r="L33" s="128"/>
      <c r="M33" s="128"/>
      <c r="N33" s="128"/>
      <c r="O33" s="110"/>
      <c r="P33" s="110"/>
      <c r="Q33" s="70"/>
    </row>
    <row r="34" spans="2:17" ht="59.4" customHeight="1" x14ac:dyDescent="0.35">
      <c r="B34" s="69"/>
      <c r="C34" s="59"/>
      <c r="D34" s="129"/>
      <c r="E34" s="71"/>
      <c r="F34" s="155" t="s">
        <v>39</v>
      </c>
      <c r="G34" s="155"/>
      <c r="H34" s="155"/>
      <c r="I34" s="155" t="s">
        <v>39</v>
      </c>
      <c r="J34" s="155"/>
      <c r="K34" s="155"/>
      <c r="L34" s="72"/>
      <c r="M34" s="72"/>
      <c r="N34" s="72"/>
      <c r="O34" s="108"/>
      <c r="P34" s="108"/>
      <c r="Q34" s="70"/>
    </row>
    <row r="35" spans="2:17" ht="17.399999999999999" customHeight="1" x14ac:dyDescent="0.35">
      <c r="B35" s="69"/>
      <c r="C35" s="69"/>
      <c r="D35" s="72"/>
      <c r="E35" s="72"/>
      <c r="F35" s="156" t="s">
        <v>92</v>
      </c>
      <c r="G35" s="156"/>
      <c r="H35" s="156"/>
      <c r="I35" s="156" t="s">
        <v>92</v>
      </c>
      <c r="J35" s="156"/>
      <c r="K35" s="156"/>
      <c r="L35" s="72"/>
      <c r="M35" s="72"/>
      <c r="N35" s="72"/>
      <c r="O35" s="72"/>
      <c r="P35" s="72"/>
      <c r="Q35" s="70"/>
    </row>
    <row r="36" spans="2:17" s="76" customFormat="1" ht="17.399999999999999" customHeight="1" x14ac:dyDescent="0.35">
      <c r="B36" s="69"/>
      <c r="C36" s="69"/>
      <c r="D36" s="72"/>
      <c r="E36" s="72"/>
      <c r="F36" s="157" t="s">
        <v>93</v>
      </c>
      <c r="G36" s="157"/>
      <c r="H36" s="157"/>
      <c r="I36" s="157" t="s">
        <v>94</v>
      </c>
      <c r="J36" s="157"/>
      <c r="K36" s="157"/>
      <c r="L36" s="72"/>
      <c r="M36" s="72"/>
      <c r="N36" s="72"/>
      <c r="O36" s="72"/>
      <c r="P36" s="72"/>
      <c r="Q36" s="70"/>
    </row>
    <row r="37" spans="2:17" s="76" customFormat="1" ht="17.399999999999999" customHeight="1" x14ac:dyDescent="0.35">
      <c r="B37" s="69"/>
      <c r="C37" s="69"/>
      <c r="D37" s="77"/>
      <c r="E37" s="77"/>
      <c r="F37" s="158" t="s">
        <v>44</v>
      </c>
      <c r="G37" s="158"/>
      <c r="H37" s="158"/>
      <c r="I37" s="158" t="s">
        <v>44</v>
      </c>
      <c r="J37" s="158"/>
      <c r="K37" s="158"/>
      <c r="L37" s="77"/>
      <c r="M37" s="77"/>
      <c r="N37" s="77"/>
      <c r="O37" s="77"/>
      <c r="P37" s="77"/>
      <c r="Q37" s="70"/>
    </row>
    <row r="38" spans="2:17" x14ac:dyDescent="0.35">
      <c r="C38" s="69"/>
      <c r="D38" s="8"/>
      <c r="E38" s="8"/>
      <c r="F38" s="70"/>
    </row>
  </sheetData>
  <mergeCells count="20">
    <mergeCell ref="F34:H34"/>
    <mergeCell ref="I34:K34"/>
    <mergeCell ref="F35:H35"/>
    <mergeCell ref="F36:H36"/>
    <mergeCell ref="F37:H37"/>
    <mergeCell ref="I35:K35"/>
    <mergeCell ref="I36:K36"/>
    <mergeCell ref="I37:K37"/>
    <mergeCell ref="B30:Q30"/>
    <mergeCell ref="D33:E33"/>
    <mergeCell ref="F33:K33"/>
    <mergeCell ref="B3:Q3"/>
    <mergeCell ref="B8:E8"/>
    <mergeCell ref="F9:H9"/>
    <mergeCell ref="I9:K9"/>
    <mergeCell ref="L9:N9"/>
    <mergeCell ref="O9:Q9"/>
    <mergeCell ref="B5:K5"/>
    <mergeCell ref="B6:K6"/>
    <mergeCell ref="B7:K7"/>
  </mergeCells>
  <printOptions horizontalCentered="1"/>
  <pageMargins left="0.70866141732283472" right="0.31496062992125984" top="0.55118110236220474" bottom="0.55118110236220474" header="0.23622047244094491" footer="0.27559055118110237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GridLines="0" zoomScale="70" zoomScaleNormal="70" zoomScaleSheetLayoutView="120" workbookViewId="0">
      <selection activeCell="M28" sqref="M28"/>
    </sheetView>
  </sheetViews>
  <sheetFormatPr baseColWidth="10" defaultRowHeight="14.5" x14ac:dyDescent="0.35"/>
  <cols>
    <col min="1" max="1" width="3.6328125" customWidth="1"/>
    <col min="2" max="2" width="14.08984375" customWidth="1"/>
    <col min="3" max="4" width="9" customWidth="1"/>
    <col min="5" max="5" width="8.6328125" customWidth="1"/>
    <col min="6" max="6" width="12.36328125" customWidth="1"/>
    <col min="7" max="7" width="10.54296875" customWidth="1"/>
    <col min="8" max="8" width="71.36328125" customWidth="1"/>
    <col min="9" max="9" width="13" hidden="1" customWidth="1"/>
    <col min="10" max="10" width="7.36328125" style="82" hidden="1" customWidth="1"/>
    <col min="11" max="11" width="13.6328125" customWidth="1"/>
    <col min="12" max="12" width="17.36328125" style="82" customWidth="1"/>
    <col min="13" max="13" width="13.6328125" customWidth="1"/>
    <col min="14" max="14" width="17.36328125" style="82" customWidth="1"/>
    <col min="15" max="15" width="4.6328125" customWidth="1"/>
  </cols>
  <sheetData>
    <row r="1" spans="1:14" ht="20.399999999999999" customHeight="1" x14ac:dyDescent="0.45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5"/>
    </row>
    <row r="2" spans="1:14" ht="20.399999999999999" customHeight="1" x14ac:dyDescent="0.35">
      <c r="A2" s="6"/>
      <c r="B2" s="7"/>
      <c r="C2" s="7"/>
      <c r="D2" s="7"/>
      <c r="E2" s="7"/>
      <c r="F2" s="7"/>
      <c r="G2" s="7"/>
      <c r="H2" s="8"/>
      <c r="I2" s="9"/>
      <c r="J2" s="9"/>
      <c r="K2" s="9"/>
      <c r="L2" s="9"/>
      <c r="M2" s="9"/>
      <c r="N2" s="10"/>
    </row>
    <row r="3" spans="1:14" ht="20.399999999999999" customHeight="1" x14ac:dyDescent="0.5">
      <c r="A3" s="6"/>
      <c r="B3" s="148" t="s">
        <v>0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x14ac:dyDescent="0.35">
      <c r="A4" s="11"/>
      <c r="B4" s="8"/>
      <c r="C4" s="8"/>
      <c r="D4" s="8"/>
      <c r="E4" s="8"/>
      <c r="F4" s="8"/>
      <c r="G4" s="8"/>
      <c r="H4" s="8"/>
      <c r="I4" s="8"/>
      <c r="J4" s="12"/>
      <c r="K4" s="8"/>
      <c r="L4" s="12"/>
      <c r="M4" s="8"/>
      <c r="N4" s="13"/>
    </row>
    <row r="5" spans="1:14" x14ac:dyDescent="0.35">
      <c r="A5" s="14"/>
      <c r="B5" s="150" t="s">
        <v>1</v>
      </c>
      <c r="C5" s="150"/>
      <c r="D5" s="150"/>
      <c r="E5" s="150"/>
      <c r="F5" s="150"/>
      <c r="G5" s="150"/>
      <c r="H5" s="150"/>
      <c r="I5" s="150"/>
      <c r="J5" s="7"/>
      <c r="K5" s="15"/>
      <c r="L5" s="15"/>
      <c r="M5" s="15"/>
      <c r="N5" s="16"/>
    </row>
    <row r="6" spans="1:14" x14ac:dyDescent="0.35">
      <c r="A6" s="14"/>
      <c r="B6" s="150" t="s">
        <v>49</v>
      </c>
      <c r="C6" s="150"/>
      <c r="D6" s="150"/>
      <c r="E6" s="150"/>
      <c r="F6" s="150"/>
      <c r="G6" s="150"/>
      <c r="H6" s="150"/>
      <c r="I6" s="150"/>
      <c r="J6" s="12"/>
      <c r="K6" s="8"/>
      <c r="L6" s="12"/>
      <c r="M6" s="8"/>
      <c r="N6" s="13"/>
    </row>
    <row r="7" spans="1:14" x14ac:dyDescent="0.35">
      <c r="A7" s="11"/>
      <c r="B7" s="150"/>
      <c r="C7" s="150"/>
      <c r="D7" s="150"/>
      <c r="E7" s="150"/>
      <c r="F7" s="150"/>
      <c r="G7" s="150"/>
      <c r="H7" s="150"/>
      <c r="I7" s="150"/>
      <c r="J7" s="12"/>
      <c r="K7" s="84"/>
      <c r="L7" s="85"/>
      <c r="M7" s="18"/>
      <c r="N7" s="13"/>
    </row>
    <row r="8" spans="1:14" ht="18.5" x14ac:dyDescent="0.45">
      <c r="A8" s="17"/>
      <c r="B8" s="18"/>
      <c r="C8" s="18"/>
      <c r="D8" s="18"/>
      <c r="E8" s="18"/>
      <c r="F8" s="18"/>
      <c r="G8" s="18"/>
      <c r="H8" s="18"/>
      <c r="I8" s="18"/>
      <c r="J8" s="19"/>
      <c r="K8" s="159" t="s">
        <v>2</v>
      </c>
      <c r="L8" s="159"/>
      <c r="M8" s="160" t="s">
        <v>3</v>
      </c>
      <c r="N8" s="160"/>
    </row>
    <row r="9" spans="1:14" ht="60.75" customHeight="1" thickBot="1" x14ac:dyDescent="0.4">
      <c r="A9" s="164" t="s">
        <v>4</v>
      </c>
      <c r="B9" s="164"/>
      <c r="C9" s="88" t="s">
        <v>5</v>
      </c>
      <c r="D9" s="88" t="s">
        <v>6</v>
      </c>
      <c r="E9" s="20" t="s">
        <v>7</v>
      </c>
      <c r="F9" s="20" t="s">
        <v>8</v>
      </c>
      <c r="G9" s="88" t="s">
        <v>9</v>
      </c>
      <c r="H9" s="88" t="s">
        <v>10</v>
      </c>
      <c r="I9" s="20" t="s">
        <v>11</v>
      </c>
      <c r="J9" s="20" t="s">
        <v>12</v>
      </c>
      <c r="K9" s="20" t="s">
        <v>11</v>
      </c>
      <c r="L9" s="20" t="s">
        <v>12</v>
      </c>
      <c r="M9" s="20" t="s">
        <v>11</v>
      </c>
      <c r="N9" s="20" t="s">
        <v>12</v>
      </c>
    </row>
    <row r="10" spans="1:14" ht="15" thickBot="1" x14ac:dyDescent="0.4">
      <c r="A10" s="21" t="s">
        <v>14</v>
      </c>
      <c r="B10" s="22"/>
      <c r="C10" s="23"/>
      <c r="D10" s="23"/>
      <c r="E10" s="23"/>
      <c r="F10" s="24"/>
      <c r="G10" s="23"/>
      <c r="H10" s="23"/>
      <c r="I10" s="23"/>
      <c r="J10" s="25"/>
      <c r="K10" s="23"/>
      <c r="L10" s="25"/>
      <c r="M10" s="23"/>
      <c r="N10" s="26"/>
    </row>
    <row r="11" spans="1:14" ht="39" customHeight="1" x14ac:dyDescent="0.35">
      <c r="A11" s="27">
        <v>1</v>
      </c>
      <c r="B11" s="28" t="s">
        <v>15</v>
      </c>
      <c r="C11" s="29">
        <v>2</v>
      </c>
      <c r="D11" s="29" t="s">
        <v>16</v>
      </c>
      <c r="E11" s="29" t="s">
        <v>17</v>
      </c>
      <c r="F11" s="30">
        <v>150</v>
      </c>
      <c r="G11" s="28"/>
      <c r="H11" s="52" t="s">
        <v>51</v>
      </c>
      <c r="I11" s="32"/>
      <c r="J11" s="33">
        <f>ROUND((I11)*C11,2)</f>
        <v>0</v>
      </c>
      <c r="K11" s="32">
        <v>16837</v>
      </c>
      <c r="L11" s="34">
        <f>ROUND((K11)*C11,2)</f>
        <v>33674</v>
      </c>
      <c r="M11" s="32">
        <v>3135.94</v>
      </c>
      <c r="N11" s="35">
        <f>+M11*C11</f>
        <v>6271.88</v>
      </c>
    </row>
    <row r="12" spans="1:14" ht="36" x14ac:dyDescent="0.35">
      <c r="A12" s="36">
        <v>2</v>
      </c>
      <c r="B12" s="37" t="s">
        <v>15</v>
      </c>
      <c r="C12" s="38">
        <v>2</v>
      </c>
      <c r="D12" s="38" t="s">
        <v>16</v>
      </c>
      <c r="E12" s="38" t="s">
        <v>18</v>
      </c>
      <c r="F12" s="39">
        <v>150</v>
      </c>
      <c r="G12" s="37"/>
      <c r="H12" s="52" t="s">
        <v>52</v>
      </c>
      <c r="I12" s="40"/>
      <c r="J12" s="41">
        <f>ROUND((I12)*C12,2)</f>
        <v>0</v>
      </c>
      <c r="K12" s="40">
        <v>33764</v>
      </c>
      <c r="L12" s="42">
        <f>ROUND((K12)*C12,2)</f>
        <v>67528</v>
      </c>
      <c r="M12" s="40">
        <v>6562.38</v>
      </c>
      <c r="N12" s="35">
        <f>+M12*C12</f>
        <v>13124.76</v>
      </c>
    </row>
    <row r="13" spans="1:14" ht="15" hidden="1" thickBot="1" x14ac:dyDescent="0.4">
      <c r="A13" s="43" t="s">
        <v>23</v>
      </c>
      <c r="B13" s="23"/>
      <c r="C13" s="23"/>
      <c r="D13" s="23"/>
      <c r="E13" s="24"/>
      <c r="F13" s="23"/>
      <c r="G13" s="23"/>
      <c r="H13" s="23"/>
      <c r="I13" s="25"/>
      <c r="J13" s="44"/>
      <c r="K13" s="25"/>
      <c r="L13" s="44"/>
      <c r="M13" s="25"/>
      <c r="N13" s="45"/>
    </row>
    <row r="14" spans="1:14" ht="38.25" hidden="1" customHeight="1" x14ac:dyDescent="0.35">
      <c r="A14" s="27" t="e">
        <f>+#REF!+1</f>
        <v>#REF!</v>
      </c>
      <c r="B14" s="28" t="s">
        <v>24</v>
      </c>
      <c r="C14" s="29">
        <v>6</v>
      </c>
      <c r="D14" s="38" t="s">
        <v>16</v>
      </c>
      <c r="E14" s="29" t="s">
        <v>19</v>
      </c>
      <c r="F14" s="29">
        <v>150</v>
      </c>
      <c r="G14" s="30" t="s">
        <v>22</v>
      </c>
      <c r="H14" s="31" t="s">
        <v>25</v>
      </c>
      <c r="I14" s="40"/>
      <c r="J14" s="41">
        <f t="shared" ref="J14:J24" si="0">ROUND((I14)*C14,2)</f>
        <v>0</v>
      </c>
      <c r="K14" s="40">
        <v>17</v>
      </c>
      <c r="L14" s="41">
        <f>+K14*C14</f>
        <v>102</v>
      </c>
      <c r="M14" s="40">
        <v>88.85</v>
      </c>
      <c r="N14" s="47">
        <f>+M14*C14</f>
        <v>533.09999999999991</v>
      </c>
    </row>
    <row r="15" spans="1:14" ht="36" hidden="1" customHeight="1" x14ac:dyDescent="0.35">
      <c r="A15" s="27" t="e">
        <f>+A14+1</f>
        <v>#REF!</v>
      </c>
      <c r="B15" s="48" t="s">
        <v>24</v>
      </c>
      <c r="C15" s="38">
        <v>12</v>
      </c>
      <c r="D15" s="38" t="s">
        <v>16</v>
      </c>
      <c r="E15" s="38" t="s">
        <v>20</v>
      </c>
      <c r="F15" s="38">
        <v>150</v>
      </c>
      <c r="G15" s="39" t="s">
        <v>22</v>
      </c>
      <c r="H15" s="49" t="s">
        <v>25</v>
      </c>
      <c r="I15" s="40"/>
      <c r="J15" s="41">
        <f t="shared" si="0"/>
        <v>0</v>
      </c>
      <c r="K15" s="40">
        <v>6</v>
      </c>
      <c r="L15" s="41">
        <f>+K15*C15</f>
        <v>72</v>
      </c>
      <c r="M15" s="40">
        <v>25.85</v>
      </c>
      <c r="N15" s="47">
        <f>+M15*C15</f>
        <v>310.20000000000005</v>
      </c>
    </row>
    <row r="16" spans="1:14" ht="36" hidden="1" customHeight="1" x14ac:dyDescent="0.35">
      <c r="A16" s="27" t="e">
        <f t="shared" ref="A16:A18" si="1">+A15+1</f>
        <v>#REF!</v>
      </c>
      <c r="B16" s="48" t="s">
        <v>24</v>
      </c>
      <c r="C16" s="38">
        <v>28</v>
      </c>
      <c r="D16" s="38" t="s">
        <v>16</v>
      </c>
      <c r="E16" s="38" t="s">
        <v>17</v>
      </c>
      <c r="F16" s="38">
        <v>150</v>
      </c>
      <c r="G16" s="39" t="s">
        <v>22</v>
      </c>
      <c r="H16" s="49" t="s">
        <v>25</v>
      </c>
      <c r="I16" s="40"/>
      <c r="J16" s="41">
        <f t="shared" si="0"/>
        <v>0</v>
      </c>
      <c r="K16" s="40">
        <v>8</v>
      </c>
      <c r="L16" s="41">
        <f>+K16*C16</f>
        <v>224</v>
      </c>
      <c r="M16" s="40">
        <v>41.19</v>
      </c>
      <c r="N16" s="47">
        <f>+M16*C16</f>
        <v>1153.32</v>
      </c>
    </row>
    <row r="17" spans="1:14" ht="36" hidden="1" customHeight="1" x14ac:dyDescent="0.35">
      <c r="A17" s="27" t="e">
        <f t="shared" si="1"/>
        <v>#REF!</v>
      </c>
      <c r="B17" s="48" t="s">
        <v>24</v>
      </c>
      <c r="C17" s="38">
        <v>11</v>
      </c>
      <c r="D17" s="38" t="s">
        <v>16</v>
      </c>
      <c r="E17" s="38" t="s">
        <v>21</v>
      </c>
      <c r="F17" s="38">
        <v>150</v>
      </c>
      <c r="G17" s="39" t="s">
        <v>22</v>
      </c>
      <c r="H17" s="49" t="s">
        <v>25</v>
      </c>
      <c r="I17" s="40"/>
      <c r="J17" s="41">
        <f t="shared" si="0"/>
        <v>0</v>
      </c>
      <c r="K17" s="40">
        <v>11</v>
      </c>
      <c r="L17" s="41">
        <f>+K17*C17</f>
        <v>121</v>
      </c>
      <c r="M17" s="40">
        <v>53.47</v>
      </c>
      <c r="N17" s="47">
        <f>+M17*C17</f>
        <v>588.16999999999996</v>
      </c>
    </row>
    <row r="18" spans="1:14" ht="36" hidden="1" customHeight="1" thickBot="1" x14ac:dyDescent="0.4">
      <c r="A18" s="27" t="e">
        <f t="shared" si="1"/>
        <v>#REF!</v>
      </c>
      <c r="B18" s="48" t="s">
        <v>24</v>
      </c>
      <c r="C18" s="38">
        <v>43</v>
      </c>
      <c r="D18" s="38" t="s">
        <v>16</v>
      </c>
      <c r="E18" s="38" t="s">
        <v>18</v>
      </c>
      <c r="F18" s="38">
        <v>150</v>
      </c>
      <c r="G18" s="39" t="s">
        <v>22</v>
      </c>
      <c r="H18" s="49" t="s">
        <v>25</v>
      </c>
      <c r="I18" s="40"/>
      <c r="J18" s="41">
        <f t="shared" si="0"/>
        <v>0</v>
      </c>
      <c r="K18" s="40">
        <v>13</v>
      </c>
      <c r="L18" s="41">
        <f>+K18*C18</f>
        <v>559</v>
      </c>
      <c r="M18" s="40">
        <v>62.19</v>
      </c>
      <c r="N18" s="47">
        <f>+M18*C18</f>
        <v>2674.17</v>
      </c>
    </row>
    <row r="19" spans="1:14" ht="15" hidden="1" thickBot="1" x14ac:dyDescent="0.4">
      <c r="A19" s="43" t="s">
        <v>26</v>
      </c>
      <c r="B19" s="23"/>
      <c r="C19" s="23"/>
      <c r="D19" s="23"/>
      <c r="E19" s="24"/>
      <c r="F19" s="23"/>
      <c r="G19" s="23"/>
      <c r="H19" s="23"/>
      <c r="I19" s="25"/>
      <c r="J19" s="44"/>
      <c r="K19" s="25"/>
      <c r="L19" s="44"/>
      <c r="M19" s="25"/>
      <c r="N19" s="45"/>
    </row>
    <row r="20" spans="1:14" ht="27" hidden="1" customHeight="1" x14ac:dyDescent="0.35">
      <c r="A20" s="27" t="e">
        <f>+A18+1</f>
        <v>#REF!</v>
      </c>
      <c r="B20" s="50" t="s">
        <v>27</v>
      </c>
      <c r="C20" s="29">
        <v>72</v>
      </c>
      <c r="D20" s="38" t="s">
        <v>16</v>
      </c>
      <c r="E20" s="51" t="s">
        <v>28</v>
      </c>
      <c r="F20" s="51"/>
      <c r="G20" s="30"/>
      <c r="H20" s="52" t="s">
        <v>29</v>
      </c>
      <c r="I20" s="40"/>
      <c r="J20" s="41">
        <f t="shared" ref="J20" si="2">ROUND((I20)*C20,2)</f>
        <v>0</v>
      </c>
      <c r="K20" s="40">
        <v>6</v>
      </c>
      <c r="L20" s="41">
        <f>+K20*C20</f>
        <v>432</v>
      </c>
      <c r="M20" s="40">
        <v>32.76</v>
      </c>
      <c r="N20" s="47">
        <f>+M20*C20</f>
        <v>2358.7199999999998</v>
      </c>
    </row>
    <row r="21" spans="1:14" ht="27" hidden="1" customHeight="1" x14ac:dyDescent="0.35">
      <c r="A21" s="27" t="e">
        <f>+A20+1</f>
        <v>#REF!</v>
      </c>
      <c r="B21" s="50" t="s">
        <v>27</v>
      </c>
      <c r="C21" s="29">
        <v>52</v>
      </c>
      <c r="D21" s="38" t="s">
        <v>16</v>
      </c>
      <c r="E21" s="51" t="s">
        <v>30</v>
      </c>
      <c r="F21" s="51"/>
      <c r="G21" s="30"/>
      <c r="H21" s="52" t="s">
        <v>31</v>
      </c>
      <c r="I21" s="40"/>
      <c r="J21" s="41">
        <f t="shared" si="0"/>
        <v>0</v>
      </c>
      <c r="K21" s="40">
        <v>2</v>
      </c>
      <c r="L21" s="41">
        <f>+K21*C21</f>
        <v>104</v>
      </c>
      <c r="M21" s="40">
        <v>12.92</v>
      </c>
      <c r="N21" s="47">
        <f>+M21*C21</f>
        <v>671.84</v>
      </c>
    </row>
    <row r="22" spans="1:14" ht="27" hidden="1" customHeight="1" x14ac:dyDescent="0.35">
      <c r="A22" s="36" t="e">
        <f>+A21+1</f>
        <v>#REF!</v>
      </c>
      <c r="B22" s="50" t="s">
        <v>32</v>
      </c>
      <c r="C22" s="29">
        <v>240</v>
      </c>
      <c r="D22" s="38" t="s">
        <v>16</v>
      </c>
      <c r="E22" s="51" t="s">
        <v>30</v>
      </c>
      <c r="F22" s="51"/>
      <c r="G22" s="30"/>
      <c r="H22" s="52" t="s">
        <v>33</v>
      </c>
      <c r="I22" s="40"/>
      <c r="J22" s="41">
        <f t="shared" si="0"/>
        <v>0</v>
      </c>
      <c r="K22" s="40">
        <v>2</v>
      </c>
      <c r="L22" s="41">
        <f>+K22*C22</f>
        <v>480</v>
      </c>
      <c r="M22" s="40">
        <v>12.92</v>
      </c>
      <c r="N22" s="47">
        <f>+M22*C22</f>
        <v>3100.8</v>
      </c>
    </row>
    <row r="23" spans="1:14" ht="27" hidden="1" customHeight="1" x14ac:dyDescent="0.35">
      <c r="A23" s="36" t="e">
        <f>+A22+1</f>
        <v>#REF!</v>
      </c>
      <c r="B23" s="50" t="s">
        <v>32</v>
      </c>
      <c r="C23" s="29">
        <v>120</v>
      </c>
      <c r="D23" s="38" t="s">
        <v>16</v>
      </c>
      <c r="E23" s="51" t="s">
        <v>34</v>
      </c>
      <c r="F23" s="51"/>
      <c r="G23" s="30"/>
      <c r="H23" s="52" t="s">
        <v>35</v>
      </c>
      <c r="I23" s="40"/>
      <c r="J23" s="41">
        <f t="shared" si="0"/>
        <v>0</v>
      </c>
      <c r="K23" s="40">
        <v>4</v>
      </c>
      <c r="L23" s="41">
        <f>+K23*C23</f>
        <v>480</v>
      </c>
      <c r="M23" s="40">
        <v>21.28</v>
      </c>
      <c r="N23" s="47">
        <f>+M23*C23</f>
        <v>2553.6000000000004</v>
      </c>
    </row>
    <row r="24" spans="1:14" ht="27" hidden="1" customHeight="1" x14ac:dyDescent="0.35">
      <c r="A24" s="36" t="e">
        <f>+A23+1</f>
        <v>#REF!</v>
      </c>
      <c r="B24" s="50" t="s">
        <v>27</v>
      </c>
      <c r="C24" s="29">
        <v>368</v>
      </c>
      <c r="D24" s="38" t="s">
        <v>16</v>
      </c>
      <c r="E24" s="51" t="s">
        <v>34</v>
      </c>
      <c r="F24" s="51"/>
      <c r="G24" s="30"/>
      <c r="H24" s="52" t="s">
        <v>36</v>
      </c>
      <c r="I24" s="40"/>
      <c r="J24" s="41">
        <f t="shared" si="0"/>
        <v>0</v>
      </c>
      <c r="K24" s="40">
        <v>4</v>
      </c>
      <c r="L24" s="41">
        <f>+K24*C24</f>
        <v>1472</v>
      </c>
      <c r="M24" s="40">
        <v>22</v>
      </c>
      <c r="N24" s="47">
        <f>+M24*C24</f>
        <v>8096</v>
      </c>
    </row>
    <row r="25" spans="1:14" x14ac:dyDescent="0.35">
      <c r="A25" s="53"/>
      <c r="B25" s="3"/>
      <c r="C25" s="3"/>
      <c r="D25" s="3"/>
      <c r="E25" s="3"/>
      <c r="F25" s="3"/>
      <c r="G25" s="3"/>
      <c r="H25" s="3"/>
      <c r="I25" s="3"/>
      <c r="J25" s="3"/>
      <c r="K25" s="3"/>
      <c r="L25" s="55"/>
      <c r="M25" s="3"/>
      <c r="N25" s="56"/>
    </row>
    <row r="26" spans="1:14" ht="21" customHeight="1" x14ac:dyDescent="0.35">
      <c r="A26" s="11"/>
      <c r="B26" s="8"/>
      <c r="C26" s="8"/>
      <c r="D26" s="8"/>
      <c r="E26" s="8"/>
      <c r="F26" s="8"/>
      <c r="G26" s="8"/>
      <c r="H26" s="8"/>
      <c r="I26" s="8"/>
      <c r="J26" s="8"/>
      <c r="K26" s="8"/>
      <c r="L26" s="12"/>
      <c r="M26" s="8"/>
      <c r="N26" s="13"/>
    </row>
    <row r="27" spans="1:14" ht="21.65" customHeight="1" x14ac:dyDescent="0.35">
      <c r="A27" s="11"/>
      <c r="B27" s="8"/>
      <c r="C27" s="8"/>
      <c r="D27" s="8"/>
      <c r="E27" s="8"/>
      <c r="F27" s="8"/>
      <c r="G27" s="8"/>
      <c r="H27" s="8"/>
      <c r="I27" s="8"/>
      <c r="J27" s="8"/>
      <c r="K27" s="8"/>
      <c r="L27" s="54"/>
      <c r="M27" s="54"/>
      <c r="N27" s="57"/>
    </row>
    <row r="28" spans="1:14" ht="21.65" customHeight="1" x14ac:dyDescent="0.35">
      <c r="A28" s="11"/>
      <c r="B28" s="8"/>
      <c r="C28" s="8"/>
      <c r="D28" s="8"/>
      <c r="E28" s="8"/>
      <c r="F28" s="8"/>
      <c r="G28" s="8"/>
      <c r="H28" s="8"/>
      <c r="I28" s="8"/>
      <c r="J28" s="8"/>
      <c r="K28" s="8"/>
      <c r="L28" s="54"/>
      <c r="M28" s="59"/>
      <c r="N28" s="57"/>
    </row>
    <row r="29" spans="1:14" ht="21.65" customHeight="1" thickBot="1" x14ac:dyDescent="0.4">
      <c r="A29" s="11"/>
      <c r="B29" s="8"/>
      <c r="C29" s="8"/>
      <c r="D29" s="8"/>
      <c r="E29" s="8"/>
      <c r="F29" s="8"/>
      <c r="G29" s="8"/>
      <c r="H29" s="58" t="s">
        <v>47</v>
      </c>
      <c r="I29" s="8"/>
      <c r="J29" s="12"/>
      <c r="K29" s="59"/>
      <c r="L29" s="60">
        <f>+SUM(L11:L12)</f>
        <v>101202</v>
      </c>
      <c r="M29" s="59"/>
      <c r="N29" s="60">
        <f>+SUM(N11:N12)</f>
        <v>19396.64</v>
      </c>
    </row>
    <row r="30" spans="1:14" x14ac:dyDescent="0.35">
      <c r="A30" s="11"/>
      <c r="B30" s="8"/>
      <c r="C30" s="8"/>
      <c r="D30" s="8"/>
      <c r="E30" s="8"/>
      <c r="F30" s="8"/>
      <c r="G30" s="8"/>
      <c r="H30" s="8"/>
      <c r="I30" s="8"/>
      <c r="J30" s="12"/>
      <c r="K30" s="8"/>
      <c r="L30" s="12"/>
      <c r="M30" s="8"/>
      <c r="N30" s="13"/>
    </row>
    <row r="31" spans="1:14" ht="15" thickBot="1" x14ac:dyDescent="0.4">
      <c r="A31" s="11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61"/>
    </row>
    <row r="32" spans="1:14" ht="18.649999999999999" customHeight="1" thickBot="1" x14ac:dyDescent="0.4">
      <c r="A32" s="11"/>
      <c r="B32" s="8"/>
      <c r="C32" s="62"/>
      <c r="D32" s="62"/>
      <c r="E32" s="62"/>
      <c r="F32" s="62"/>
      <c r="G32" s="62"/>
      <c r="H32" s="63" t="s">
        <v>74</v>
      </c>
      <c r="I32" s="64" t="s">
        <v>37</v>
      </c>
      <c r="J32" s="65"/>
      <c r="K32" s="87" t="s">
        <v>46</v>
      </c>
      <c r="L32" s="65">
        <v>90</v>
      </c>
      <c r="M32" s="87" t="s">
        <v>46</v>
      </c>
      <c r="N32" s="66" t="s">
        <v>50</v>
      </c>
    </row>
    <row r="33" spans="1:18" x14ac:dyDescent="0.35">
      <c r="A33" s="11"/>
      <c r="B33" s="8"/>
      <c r="C33" s="8"/>
      <c r="D33" s="8"/>
      <c r="E33" s="8"/>
      <c r="F33" s="8"/>
      <c r="G33" s="8"/>
      <c r="H33" s="8"/>
      <c r="I33" s="8"/>
      <c r="J33" s="67"/>
      <c r="K33" s="8"/>
      <c r="L33" s="67"/>
      <c r="M33" s="8"/>
      <c r="N33" s="68"/>
    </row>
    <row r="34" spans="1:18" ht="78" customHeight="1" x14ac:dyDescent="0.35">
      <c r="A34" s="17"/>
      <c r="B34" s="143" t="s">
        <v>75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5"/>
    </row>
    <row r="35" spans="1:18" ht="14" customHeight="1" x14ac:dyDescent="0.35">
      <c r="A35" s="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</row>
    <row r="36" spans="1:18" ht="14.4" customHeight="1" x14ac:dyDescent="0.35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</row>
    <row r="37" spans="1:18" ht="14.4" customHeight="1" x14ac:dyDescent="0.35">
      <c r="B37" s="69"/>
      <c r="C37" s="69"/>
      <c r="D37" s="90"/>
      <c r="E37" s="90"/>
      <c r="F37" s="90"/>
      <c r="G37" s="90"/>
      <c r="H37" s="147" t="s">
        <v>38</v>
      </c>
      <c r="I37" s="147"/>
      <c r="J37" s="147"/>
      <c r="K37" s="147"/>
      <c r="L37" s="147"/>
      <c r="M37" s="147"/>
      <c r="N37" s="70"/>
    </row>
    <row r="38" spans="1:18" ht="59.4" customHeight="1" x14ac:dyDescent="0.35">
      <c r="B38" s="69"/>
      <c r="C38" s="59"/>
      <c r="D38" s="165"/>
      <c r="E38" s="165"/>
      <c r="F38" s="165"/>
      <c r="G38" s="165"/>
      <c r="H38" s="166" t="s">
        <v>39</v>
      </c>
      <c r="I38" s="167"/>
      <c r="J38" s="168"/>
      <c r="K38" s="161" t="s">
        <v>39</v>
      </c>
      <c r="L38" s="162"/>
      <c r="M38" s="163"/>
      <c r="N38" s="70"/>
    </row>
    <row r="39" spans="1:18" ht="17.399999999999999" customHeight="1" x14ac:dyDescent="0.35">
      <c r="B39" s="69"/>
      <c r="C39" s="69"/>
      <c r="D39" s="72"/>
      <c r="E39" s="72"/>
      <c r="F39" s="72"/>
      <c r="G39" s="72"/>
      <c r="H39" s="73" t="s">
        <v>40</v>
      </c>
      <c r="I39" s="72"/>
      <c r="J39" s="74"/>
      <c r="K39" s="75" t="s">
        <v>41</v>
      </c>
      <c r="L39" s="72"/>
      <c r="M39" s="74"/>
      <c r="N39" s="70"/>
    </row>
    <row r="40" spans="1:18" s="76" customFormat="1" ht="17.399999999999999" customHeight="1" x14ac:dyDescent="0.35">
      <c r="B40" s="69"/>
      <c r="C40" s="69"/>
      <c r="D40" s="72"/>
      <c r="E40" s="72"/>
      <c r="F40" s="72"/>
      <c r="G40" s="72"/>
      <c r="H40" s="73" t="s">
        <v>42</v>
      </c>
      <c r="I40" s="72"/>
      <c r="J40" s="74"/>
      <c r="K40" s="75" t="s">
        <v>43</v>
      </c>
      <c r="L40" s="72"/>
      <c r="M40" s="74"/>
      <c r="N40" s="70"/>
    </row>
    <row r="41" spans="1:18" s="76" customFormat="1" ht="17.399999999999999" customHeight="1" x14ac:dyDescent="0.35">
      <c r="B41" s="69"/>
      <c r="C41" s="69"/>
      <c r="D41" s="77"/>
      <c r="E41" s="77"/>
      <c r="F41" s="77"/>
      <c r="G41" s="77"/>
      <c r="H41" s="79" t="s">
        <v>44</v>
      </c>
      <c r="I41" s="80"/>
      <c r="J41" s="81"/>
      <c r="K41" s="79" t="s">
        <v>44</v>
      </c>
      <c r="L41" s="78"/>
      <c r="M41" s="81"/>
      <c r="N41" s="70"/>
    </row>
    <row r="42" spans="1:18" s="82" customFormat="1" x14ac:dyDescent="0.35">
      <c r="A42"/>
      <c r="B42"/>
      <c r="C42" s="69"/>
      <c r="D42" s="8"/>
      <c r="E42" s="8"/>
      <c r="F42" s="8"/>
      <c r="G42" s="8"/>
      <c r="H42" s="8"/>
      <c r="I42"/>
      <c r="K42"/>
      <c r="M42"/>
      <c r="O42"/>
      <c r="P42"/>
      <c r="Q42"/>
      <c r="R42"/>
    </row>
  </sheetData>
  <mergeCells count="12">
    <mergeCell ref="K38:M38"/>
    <mergeCell ref="A9:B9"/>
    <mergeCell ref="B34:N34"/>
    <mergeCell ref="D38:G38"/>
    <mergeCell ref="H37:M37"/>
    <mergeCell ref="H38:J38"/>
    <mergeCell ref="B3:N3"/>
    <mergeCell ref="B5:I5"/>
    <mergeCell ref="B6:I6"/>
    <mergeCell ref="B7:I7"/>
    <mergeCell ref="K8:L8"/>
    <mergeCell ref="M8:N8"/>
  </mergeCells>
  <printOptions horizontalCentered="1" verticalCentered="1"/>
  <pageMargins left="0.47244094488188981" right="0.31496062992125984" top="0.35433070866141736" bottom="0.35433070866141736" header="0.23622047244094491" footer="0.27559055118110237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showGridLines="0" topLeftCell="A10" zoomScale="85" zoomScaleNormal="85" zoomScaleSheetLayoutView="120" workbookViewId="0">
      <selection activeCell="O21" sqref="O21"/>
    </sheetView>
  </sheetViews>
  <sheetFormatPr baseColWidth="10" defaultRowHeight="14.5" x14ac:dyDescent="0.35"/>
  <cols>
    <col min="1" max="1" width="3.6328125" customWidth="1"/>
    <col min="2" max="2" width="14.08984375" customWidth="1"/>
    <col min="3" max="4" width="9" customWidth="1"/>
    <col min="5" max="5" width="8.6328125" customWidth="1"/>
    <col min="6" max="6" width="12.36328125" customWidth="1"/>
    <col min="7" max="7" width="10.54296875" customWidth="1"/>
    <col min="8" max="8" width="71.36328125" customWidth="1"/>
    <col min="9" max="9" width="13" hidden="1" customWidth="1"/>
    <col min="10" max="10" width="7.36328125" style="82" hidden="1" customWidth="1"/>
    <col min="11" max="11" width="13.6328125" customWidth="1"/>
    <col min="12" max="12" width="17.36328125" style="82" customWidth="1"/>
    <col min="13" max="13" width="13.6328125" customWidth="1"/>
    <col min="14" max="14" width="17.36328125" style="82" customWidth="1"/>
    <col min="15" max="15" width="13.6328125" customWidth="1"/>
    <col min="16" max="16" width="17.36328125" style="82" customWidth="1"/>
    <col min="17" max="17" width="14.54296875" customWidth="1"/>
    <col min="18" max="18" width="17.81640625" style="82" customWidth="1"/>
    <col min="19" max="19" width="13.6328125" customWidth="1"/>
    <col min="20" max="20" width="17.36328125" style="82" customWidth="1"/>
    <col min="21" max="21" width="13.6328125" customWidth="1"/>
    <col min="22" max="22" width="17.36328125" style="82" customWidth="1"/>
    <col min="23" max="23" width="4.6328125" customWidth="1"/>
  </cols>
  <sheetData>
    <row r="1" spans="1:22" ht="20.399999999999999" customHeight="1" x14ac:dyDescent="0.45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9"/>
      <c r="O1" s="4"/>
      <c r="P1" s="9"/>
      <c r="Q1" s="4"/>
      <c r="R1" s="9"/>
      <c r="S1" s="4"/>
      <c r="T1" s="5"/>
      <c r="U1" s="4"/>
      <c r="V1" s="5"/>
    </row>
    <row r="2" spans="1:22" ht="20.399999999999999" customHeight="1" x14ac:dyDescent="0.35">
      <c r="A2" s="6"/>
      <c r="B2" s="7"/>
      <c r="C2" s="7"/>
      <c r="D2" s="7"/>
      <c r="E2" s="7"/>
      <c r="F2" s="7"/>
      <c r="G2" s="7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  <c r="U2" s="9"/>
      <c r="V2" s="10"/>
    </row>
    <row r="3" spans="1:22" ht="20.399999999999999" customHeight="1" x14ac:dyDescent="0.5">
      <c r="A3" s="6"/>
      <c r="B3" s="148" t="s">
        <v>0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9"/>
    </row>
    <row r="4" spans="1:22" x14ac:dyDescent="0.35">
      <c r="A4" s="11"/>
      <c r="B4" s="8"/>
      <c r="C4" s="8"/>
      <c r="D4" s="8"/>
      <c r="E4" s="8"/>
      <c r="F4" s="8"/>
      <c r="G4" s="8"/>
      <c r="H4" s="8"/>
      <c r="I4" s="8"/>
      <c r="J4" s="12"/>
      <c r="K4" s="8"/>
      <c r="L4" s="12"/>
      <c r="M4" s="8"/>
      <c r="N4" s="12"/>
      <c r="O4" s="8"/>
      <c r="P4" s="12"/>
      <c r="Q4" s="8"/>
      <c r="R4" s="12"/>
      <c r="S4" s="8"/>
      <c r="T4" s="13"/>
      <c r="U4" s="8"/>
      <c r="V4" s="13"/>
    </row>
    <row r="5" spans="1:22" x14ac:dyDescent="0.35">
      <c r="A5" s="14"/>
      <c r="B5" s="150" t="s">
        <v>1</v>
      </c>
      <c r="C5" s="150"/>
      <c r="D5" s="150"/>
      <c r="E5" s="150"/>
      <c r="F5" s="150"/>
      <c r="G5" s="150"/>
      <c r="H5" s="150"/>
      <c r="I5" s="150"/>
      <c r="J5" s="7"/>
      <c r="K5" s="15"/>
      <c r="L5" s="15"/>
      <c r="M5" s="15"/>
      <c r="N5" s="15"/>
      <c r="O5" s="15"/>
      <c r="P5" s="15"/>
      <c r="Q5" s="15"/>
      <c r="R5" s="15"/>
      <c r="S5" s="15"/>
      <c r="T5" s="16"/>
      <c r="U5" s="15"/>
      <c r="V5" s="16"/>
    </row>
    <row r="6" spans="1:22" x14ac:dyDescent="0.35">
      <c r="A6" s="14"/>
      <c r="B6" s="150" t="s">
        <v>53</v>
      </c>
      <c r="C6" s="150"/>
      <c r="D6" s="150"/>
      <c r="E6" s="150"/>
      <c r="F6" s="150"/>
      <c r="G6" s="150"/>
      <c r="H6" s="150"/>
      <c r="I6" s="150"/>
      <c r="J6" s="12"/>
      <c r="K6" s="8"/>
      <c r="L6" s="12"/>
      <c r="M6" s="8"/>
      <c r="N6" s="12"/>
      <c r="O6" s="8"/>
      <c r="P6" s="12"/>
      <c r="Q6" s="8"/>
      <c r="R6" s="12"/>
      <c r="S6" s="8"/>
      <c r="T6" s="13"/>
      <c r="U6" s="8"/>
      <c r="V6" s="13"/>
    </row>
    <row r="7" spans="1:22" x14ac:dyDescent="0.35">
      <c r="A7" s="11"/>
      <c r="B7" s="150"/>
      <c r="C7" s="150"/>
      <c r="D7" s="150"/>
      <c r="E7" s="150"/>
      <c r="F7" s="150"/>
      <c r="G7" s="150"/>
      <c r="H7" s="150"/>
      <c r="I7" s="150"/>
      <c r="J7" s="12"/>
      <c r="K7" s="84"/>
      <c r="L7" s="85"/>
      <c r="M7" s="18"/>
      <c r="N7" s="19"/>
      <c r="O7" s="18"/>
      <c r="P7" s="19"/>
      <c r="Q7" s="18"/>
      <c r="R7" s="171" t="s">
        <v>48</v>
      </c>
      <c r="S7" s="171"/>
      <c r="T7" s="83">
        <v>1.09E-3</v>
      </c>
      <c r="U7" s="106"/>
      <c r="V7" s="83">
        <v>1.09E-3</v>
      </c>
    </row>
    <row r="8" spans="1:22" ht="18.5" x14ac:dyDescent="0.45">
      <c r="A8" s="17"/>
      <c r="B8" s="18"/>
      <c r="C8" s="18"/>
      <c r="D8" s="18"/>
      <c r="E8" s="18"/>
      <c r="F8" s="18"/>
      <c r="G8" s="18"/>
      <c r="H8" s="18"/>
      <c r="I8" s="18"/>
      <c r="J8" s="19"/>
      <c r="K8" s="159" t="s">
        <v>2</v>
      </c>
      <c r="L8" s="159"/>
      <c r="M8" s="160" t="s">
        <v>3</v>
      </c>
      <c r="N8" s="159"/>
      <c r="O8" s="160" t="s">
        <v>69</v>
      </c>
      <c r="P8" s="159"/>
      <c r="Q8" s="172" t="s">
        <v>70</v>
      </c>
      <c r="R8" s="169"/>
      <c r="S8" s="169"/>
      <c r="T8" s="170"/>
      <c r="U8" s="169"/>
      <c r="V8" s="170"/>
    </row>
    <row r="9" spans="1:22" ht="60.75" customHeight="1" thickBot="1" x14ac:dyDescent="0.4">
      <c r="A9" s="164" t="s">
        <v>4</v>
      </c>
      <c r="B9" s="164"/>
      <c r="C9" s="89" t="s">
        <v>5</v>
      </c>
      <c r="D9" s="89" t="s">
        <v>6</v>
      </c>
      <c r="E9" s="20" t="s">
        <v>7</v>
      </c>
      <c r="F9" s="20" t="s">
        <v>8</v>
      </c>
      <c r="G9" s="89" t="s">
        <v>9</v>
      </c>
      <c r="H9" s="89" t="s">
        <v>10</v>
      </c>
      <c r="I9" s="20" t="s">
        <v>11</v>
      </c>
      <c r="J9" s="20" t="s">
        <v>12</v>
      </c>
      <c r="K9" s="20" t="s">
        <v>11</v>
      </c>
      <c r="L9" s="20" t="s">
        <v>12</v>
      </c>
      <c r="M9" s="20" t="s">
        <v>11</v>
      </c>
      <c r="N9" s="20" t="s">
        <v>12</v>
      </c>
      <c r="O9" s="20" t="s">
        <v>11</v>
      </c>
      <c r="P9" s="20" t="s">
        <v>12</v>
      </c>
      <c r="Q9" s="20" t="s">
        <v>13</v>
      </c>
      <c r="R9" s="20" t="s">
        <v>71</v>
      </c>
      <c r="S9" s="20" t="s">
        <v>11</v>
      </c>
      <c r="T9" s="20" t="s">
        <v>12</v>
      </c>
      <c r="U9" s="20" t="s">
        <v>11</v>
      </c>
      <c r="V9" s="20" t="s">
        <v>12</v>
      </c>
    </row>
    <row r="10" spans="1:22" ht="15" thickBot="1" x14ac:dyDescent="0.4">
      <c r="A10" s="21" t="s">
        <v>14</v>
      </c>
      <c r="B10" s="22"/>
      <c r="C10" s="23"/>
      <c r="D10" s="23"/>
      <c r="E10" s="23"/>
      <c r="F10" s="24"/>
      <c r="G10" s="23"/>
      <c r="H10" s="23"/>
      <c r="I10" s="23"/>
      <c r="J10" s="25"/>
      <c r="K10" s="23"/>
      <c r="L10" s="25"/>
      <c r="M10" s="23"/>
      <c r="N10" s="26"/>
      <c r="O10" s="23"/>
      <c r="P10" s="26"/>
      <c r="Q10" s="23"/>
      <c r="R10" s="26"/>
      <c r="S10" s="23"/>
      <c r="T10" s="26"/>
      <c r="U10" s="23"/>
      <c r="V10" s="26"/>
    </row>
    <row r="11" spans="1:22" ht="29.4" customHeight="1" x14ac:dyDescent="0.35">
      <c r="A11" s="27">
        <v>1</v>
      </c>
      <c r="B11" s="28" t="s">
        <v>54</v>
      </c>
      <c r="C11" s="29">
        <v>2</v>
      </c>
      <c r="D11" s="29" t="s">
        <v>16</v>
      </c>
      <c r="E11" s="29" t="s">
        <v>20</v>
      </c>
      <c r="F11" s="30">
        <v>150</v>
      </c>
      <c r="G11" s="30" t="s">
        <v>22</v>
      </c>
      <c r="H11" s="91" t="s">
        <v>55</v>
      </c>
      <c r="I11" s="32"/>
      <c r="J11" s="33">
        <f>ROUND((I11)*C11,2)</f>
        <v>0</v>
      </c>
      <c r="K11" s="93">
        <v>691</v>
      </c>
      <c r="L11" s="94">
        <f>ROUND((K11)*C11,2)</f>
        <v>1382</v>
      </c>
      <c r="M11" s="93"/>
      <c r="N11" s="35"/>
      <c r="O11" s="93">
        <v>737.6</v>
      </c>
      <c r="P11" s="94">
        <f>+O11*C11</f>
        <v>1475.2</v>
      </c>
      <c r="Q11" s="99">
        <v>401343</v>
      </c>
      <c r="R11" s="100">
        <f>+Q11*C11</f>
        <v>802686</v>
      </c>
      <c r="S11" s="93">
        <f t="shared" ref="S11:S21" si="0">+R11*$V$7</f>
        <v>874.92774000000009</v>
      </c>
      <c r="T11" s="94">
        <f t="shared" ref="T11:T21" si="1">+R11*$V$7</f>
        <v>874.92774000000009</v>
      </c>
      <c r="U11" s="93">
        <v>191.92</v>
      </c>
      <c r="V11" s="94">
        <f>+U11*C11</f>
        <v>383.84</v>
      </c>
    </row>
    <row r="12" spans="1:22" ht="29.4" customHeight="1" x14ac:dyDescent="0.35">
      <c r="A12" s="27"/>
      <c r="B12" s="28" t="s">
        <v>54</v>
      </c>
      <c r="C12" s="29">
        <v>3</v>
      </c>
      <c r="D12" s="29" t="s">
        <v>16</v>
      </c>
      <c r="E12" s="29" t="s">
        <v>18</v>
      </c>
      <c r="F12" s="30">
        <v>150</v>
      </c>
      <c r="G12" s="30" t="s">
        <v>22</v>
      </c>
      <c r="H12" s="92" t="s">
        <v>56</v>
      </c>
      <c r="I12" s="32"/>
      <c r="J12" s="33"/>
      <c r="K12" s="93">
        <v>2325</v>
      </c>
      <c r="L12" s="94">
        <f t="shared" ref="L12:L13" si="2">ROUND((K12)*C12,2)</f>
        <v>6975</v>
      </c>
      <c r="M12" s="93"/>
      <c r="N12" s="35"/>
      <c r="O12" s="93">
        <v>2658.9</v>
      </c>
      <c r="P12" s="94">
        <f t="shared" ref="P12:P21" si="3">+O12*C12</f>
        <v>7976.7000000000007</v>
      </c>
      <c r="Q12" s="99">
        <v>1245522</v>
      </c>
      <c r="R12" s="100">
        <f t="shared" ref="R12:R33" si="4">+Q12*C12</f>
        <v>3736566</v>
      </c>
      <c r="S12" s="93">
        <f t="shared" si="0"/>
        <v>4072.8569400000001</v>
      </c>
      <c r="T12" s="94">
        <f t="shared" si="1"/>
        <v>4072.8569400000001</v>
      </c>
      <c r="U12" s="93">
        <v>693.72</v>
      </c>
      <c r="V12" s="94">
        <f>+U12*C12/3</f>
        <v>693.71999999999991</v>
      </c>
    </row>
    <row r="13" spans="1:22" ht="29.4" customHeight="1" x14ac:dyDescent="0.35">
      <c r="A13" s="27"/>
      <c r="B13" s="28" t="s">
        <v>54</v>
      </c>
      <c r="C13" s="29">
        <v>2</v>
      </c>
      <c r="D13" s="29" t="s">
        <v>16</v>
      </c>
      <c r="E13" s="29" t="s">
        <v>19</v>
      </c>
      <c r="F13" s="30">
        <v>150</v>
      </c>
      <c r="G13" s="30" t="s">
        <v>22</v>
      </c>
      <c r="H13" s="92" t="s">
        <v>57</v>
      </c>
      <c r="I13" s="32"/>
      <c r="J13" s="33"/>
      <c r="K13" s="93">
        <v>2526</v>
      </c>
      <c r="L13" s="94">
        <f t="shared" si="2"/>
        <v>5052</v>
      </c>
      <c r="M13" s="93"/>
      <c r="N13" s="35"/>
      <c r="O13" s="93">
        <v>7729.35</v>
      </c>
      <c r="P13" s="94">
        <f t="shared" si="3"/>
        <v>15458.7</v>
      </c>
      <c r="Q13" s="99">
        <v>1974626</v>
      </c>
      <c r="R13" s="100">
        <f t="shared" si="4"/>
        <v>3949252</v>
      </c>
      <c r="S13" s="93">
        <f t="shared" si="0"/>
        <v>4304.6846800000003</v>
      </c>
      <c r="T13" s="94">
        <f t="shared" si="1"/>
        <v>4304.6846800000003</v>
      </c>
      <c r="U13" s="93">
        <v>1019.83</v>
      </c>
      <c r="V13" s="94">
        <f t="shared" ref="V13:V18" si="5">+U13*C13</f>
        <v>2039.66</v>
      </c>
    </row>
    <row r="14" spans="1:22" ht="29.4" customHeight="1" x14ac:dyDescent="0.35">
      <c r="A14" s="36">
        <v>2</v>
      </c>
      <c r="B14" s="28" t="s">
        <v>54</v>
      </c>
      <c r="C14" s="38">
        <v>2</v>
      </c>
      <c r="D14" s="38" t="s">
        <v>16</v>
      </c>
      <c r="E14" s="38" t="s">
        <v>20</v>
      </c>
      <c r="F14" s="39">
        <v>150</v>
      </c>
      <c r="G14" s="30" t="s">
        <v>22</v>
      </c>
      <c r="H14" s="92" t="s">
        <v>58</v>
      </c>
      <c r="I14" s="40"/>
      <c r="J14" s="41">
        <f t="shared" ref="J14:J21" si="6">ROUND((I14)*C14,2)</f>
        <v>0</v>
      </c>
      <c r="K14" s="93">
        <v>488</v>
      </c>
      <c r="L14" s="94">
        <f t="shared" ref="L14:L21" si="7">ROUND((K14)*C14,2)</f>
        <v>976</v>
      </c>
      <c r="M14" s="93"/>
      <c r="N14" s="35"/>
      <c r="O14" s="93">
        <v>1793.21</v>
      </c>
      <c r="P14" s="94">
        <f t="shared" si="3"/>
        <v>3586.42</v>
      </c>
      <c r="Q14" s="99">
        <v>432835</v>
      </c>
      <c r="R14" s="100">
        <f t="shared" si="4"/>
        <v>865670</v>
      </c>
      <c r="S14" s="93">
        <f t="shared" si="0"/>
        <v>943.58030000000008</v>
      </c>
      <c r="T14" s="94">
        <f t="shared" si="1"/>
        <v>943.58030000000008</v>
      </c>
      <c r="U14" s="93">
        <v>220.15</v>
      </c>
      <c r="V14" s="94">
        <f t="shared" si="5"/>
        <v>440.3</v>
      </c>
    </row>
    <row r="15" spans="1:22" ht="29.4" customHeight="1" x14ac:dyDescent="0.35">
      <c r="A15" s="27">
        <v>1</v>
      </c>
      <c r="B15" s="28" t="s">
        <v>54</v>
      </c>
      <c r="C15" s="29">
        <v>10</v>
      </c>
      <c r="D15" s="29" t="s">
        <v>16</v>
      </c>
      <c r="E15" s="29" t="s">
        <v>17</v>
      </c>
      <c r="F15" s="30">
        <v>150</v>
      </c>
      <c r="G15" s="30" t="s">
        <v>22</v>
      </c>
      <c r="H15" s="92" t="s">
        <v>59</v>
      </c>
      <c r="I15" s="32"/>
      <c r="J15" s="33">
        <f t="shared" si="6"/>
        <v>0</v>
      </c>
      <c r="K15" s="93">
        <v>648</v>
      </c>
      <c r="L15" s="94">
        <f t="shared" si="7"/>
        <v>6480</v>
      </c>
      <c r="M15" s="93">
        <v>662.54</v>
      </c>
      <c r="N15" s="94">
        <f>+M15*C15</f>
        <v>6625.4</v>
      </c>
      <c r="O15" s="93">
        <v>2495.48</v>
      </c>
      <c r="P15" s="94">
        <f t="shared" si="3"/>
        <v>24954.799999999999</v>
      </c>
      <c r="Q15" s="99">
        <v>529330</v>
      </c>
      <c r="R15" s="100">
        <f t="shared" si="4"/>
        <v>5293300</v>
      </c>
      <c r="S15" s="93">
        <f t="shared" si="0"/>
        <v>5769.6970000000001</v>
      </c>
      <c r="T15" s="94">
        <f t="shared" si="1"/>
        <v>5769.6970000000001</v>
      </c>
      <c r="U15" s="93">
        <v>301.06</v>
      </c>
      <c r="V15" s="94">
        <f t="shared" si="5"/>
        <v>3010.6</v>
      </c>
    </row>
    <row r="16" spans="1:22" ht="29.4" customHeight="1" x14ac:dyDescent="0.35">
      <c r="A16" s="36">
        <v>2</v>
      </c>
      <c r="B16" s="28" t="s">
        <v>54</v>
      </c>
      <c r="C16" s="38">
        <v>4</v>
      </c>
      <c r="D16" s="38" t="s">
        <v>16</v>
      </c>
      <c r="E16" s="38" t="s">
        <v>21</v>
      </c>
      <c r="F16" s="39">
        <v>150</v>
      </c>
      <c r="G16" s="30" t="s">
        <v>22</v>
      </c>
      <c r="H16" s="92" t="s">
        <v>60</v>
      </c>
      <c r="I16" s="40"/>
      <c r="J16" s="41">
        <f t="shared" si="6"/>
        <v>0</v>
      </c>
      <c r="K16" s="93">
        <v>1140</v>
      </c>
      <c r="L16" s="94">
        <f t="shared" si="7"/>
        <v>4560</v>
      </c>
      <c r="M16" s="93">
        <v>998.32</v>
      </c>
      <c r="N16" s="94">
        <f t="shared" ref="N16:N21" si="8">+M16*C16</f>
        <v>3993.28</v>
      </c>
      <c r="O16" s="93">
        <v>3612.92</v>
      </c>
      <c r="P16" s="94">
        <f t="shared" si="3"/>
        <v>14451.68</v>
      </c>
      <c r="Q16" s="99">
        <v>744328</v>
      </c>
      <c r="R16" s="100">
        <f t="shared" si="4"/>
        <v>2977312</v>
      </c>
      <c r="S16" s="93">
        <f t="shared" si="0"/>
        <v>3245.2700800000002</v>
      </c>
      <c r="T16" s="94">
        <f t="shared" si="1"/>
        <v>3245.2700800000002</v>
      </c>
      <c r="U16" s="93">
        <v>483.57</v>
      </c>
      <c r="V16" s="94">
        <f t="shared" si="5"/>
        <v>1934.28</v>
      </c>
    </row>
    <row r="17" spans="1:22" ht="29.4" customHeight="1" x14ac:dyDescent="0.35">
      <c r="A17" s="27">
        <v>1</v>
      </c>
      <c r="B17" s="28" t="s">
        <v>54</v>
      </c>
      <c r="C17" s="29">
        <v>14</v>
      </c>
      <c r="D17" s="29" t="s">
        <v>16</v>
      </c>
      <c r="E17" s="29" t="s">
        <v>18</v>
      </c>
      <c r="F17" s="30">
        <v>150</v>
      </c>
      <c r="G17" s="30" t="s">
        <v>22</v>
      </c>
      <c r="H17" s="92" t="s">
        <v>61</v>
      </c>
      <c r="I17" s="32"/>
      <c r="J17" s="33">
        <f t="shared" si="6"/>
        <v>0</v>
      </c>
      <c r="K17" s="93">
        <v>2044</v>
      </c>
      <c r="L17" s="94">
        <f t="shared" si="7"/>
        <v>28616</v>
      </c>
      <c r="M17" s="93">
        <v>1506.6</v>
      </c>
      <c r="N17" s="94">
        <f t="shared" si="8"/>
        <v>21092.399999999998</v>
      </c>
      <c r="O17" s="93">
        <v>5225.04</v>
      </c>
      <c r="P17" s="94">
        <f t="shared" si="3"/>
        <v>73150.559999999998</v>
      </c>
      <c r="Q17" s="99">
        <v>976567</v>
      </c>
      <c r="R17" s="100">
        <f t="shared" si="4"/>
        <v>13671938</v>
      </c>
      <c r="S17" s="93">
        <f t="shared" si="0"/>
        <v>14902.412420000001</v>
      </c>
      <c r="T17" s="94">
        <f t="shared" si="1"/>
        <v>14902.412420000001</v>
      </c>
      <c r="U17" s="93">
        <v>696.19</v>
      </c>
      <c r="V17" s="94">
        <f>+U17*C17/2</f>
        <v>4873.33</v>
      </c>
    </row>
    <row r="18" spans="1:22" ht="29.4" customHeight="1" x14ac:dyDescent="0.35">
      <c r="A18" s="36">
        <v>2</v>
      </c>
      <c r="B18" s="28" t="s">
        <v>54</v>
      </c>
      <c r="C18" s="38">
        <v>2</v>
      </c>
      <c r="D18" s="38" t="s">
        <v>16</v>
      </c>
      <c r="E18" s="38" t="s">
        <v>20</v>
      </c>
      <c r="F18" s="39">
        <v>150</v>
      </c>
      <c r="G18" s="30" t="s">
        <v>22</v>
      </c>
      <c r="H18" s="92" t="s">
        <v>62</v>
      </c>
      <c r="I18" s="40"/>
      <c r="J18" s="41">
        <f t="shared" si="6"/>
        <v>0</v>
      </c>
      <c r="K18" s="93">
        <v>400</v>
      </c>
      <c r="L18" s="94">
        <f t="shared" si="7"/>
        <v>800</v>
      </c>
      <c r="M18" s="93"/>
      <c r="N18" s="94"/>
      <c r="O18" s="93">
        <v>808.27</v>
      </c>
      <c r="P18" s="94">
        <f t="shared" si="3"/>
        <v>1616.54</v>
      </c>
      <c r="Q18" s="99">
        <v>387895</v>
      </c>
      <c r="R18" s="100">
        <f t="shared" si="4"/>
        <v>775790</v>
      </c>
      <c r="S18" s="93">
        <f t="shared" si="0"/>
        <v>845.61110000000008</v>
      </c>
      <c r="T18" s="94">
        <f t="shared" si="1"/>
        <v>845.61110000000008</v>
      </c>
      <c r="U18" s="93">
        <v>279.89</v>
      </c>
      <c r="V18" s="94">
        <f t="shared" si="5"/>
        <v>559.78</v>
      </c>
    </row>
    <row r="19" spans="1:22" ht="29.4" customHeight="1" x14ac:dyDescent="0.35">
      <c r="A19" s="27">
        <v>1</v>
      </c>
      <c r="B19" s="28" t="s">
        <v>54</v>
      </c>
      <c r="C19" s="29">
        <v>1</v>
      </c>
      <c r="D19" s="29" t="s">
        <v>16</v>
      </c>
      <c r="E19" s="29" t="s">
        <v>66</v>
      </c>
      <c r="F19" s="30">
        <v>150</v>
      </c>
      <c r="G19" s="30" t="s">
        <v>22</v>
      </c>
      <c r="H19" s="92" t="s">
        <v>63</v>
      </c>
      <c r="I19" s="32"/>
      <c r="J19" s="33">
        <f t="shared" si="6"/>
        <v>0</v>
      </c>
      <c r="K19" s="93">
        <v>439</v>
      </c>
      <c r="L19" s="94">
        <f t="shared" si="7"/>
        <v>439</v>
      </c>
      <c r="M19" s="93">
        <v>375.14</v>
      </c>
      <c r="N19" s="94">
        <f t="shared" si="8"/>
        <v>375.14</v>
      </c>
      <c r="O19" s="93">
        <v>2181.89</v>
      </c>
      <c r="P19" s="94">
        <f t="shared" si="3"/>
        <v>2181.89</v>
      </c>
      <c r="Q19" s="99">
        <v>237846</v>
      </c>
      <c r="R19" s="100">
        <f t="shared" si="4"/>
        <v>237846</v>
      </c>
      <c r="S19" s="93">
        <f t="shared" si="0"/>
        <v>259.25214</v>
      </c>
      <c r="T19" s="94">
        <f t="shared" si="1"/>
        <v>259.25214</v>
      </c>
      <c r="U19" s="93"/>
      <c r="V19" s="94"/>
    </row>
    <row r="20" spans="1:22" ht="29.4" customHeight="1" x14ac:dyDescent="0.35">
      <c r="A20" s="27">
        <v>1</v>
      </c>
      <c r="B20" s="28" t="s">
        <v>54</v>
      </c>
      <c r="C20" s="29">
        <v>1</v>
      </c>
      <c r="D20" s="29" t="s">
        <v>16</v>
      </c>
      <c r="E20" s="29" t="s">
        <v>67</v>
      </c>
      <c r="F20" s="30">
        <v>150</v>
      </c>
      <c r="G20" s="30" t="s">
        <v>22</v>
      </c>
      <c r="H20" s="92" t="s">
        <v>64</v>
      </c>
      <c r="I20" s="32"/>
      <c r="J20" s="33">
        <f t="shared" si="6"/>
        <v>0</v>
      </c>
      <c r="K20" s="93">
        <v>89</v>
      </c>
      <c r="L20" s="94">
        <f t="shared" si="7"/>
        <v>89</v>
      </c>
      <c r="M20" s="93">
        <v>90.76</v>
      </c>
      <c r="N20" s="94">
        <f t="shared" si="8"/>
        <v>90.76</v>
      </c>
      <c r="O20" s="93">
        <v>613.92999999999995</v>
      </c>
      <c r="P20" s="94">
        <f t="shared" si="3"/>
        <v>613.92999999999995</v>
      </c>
      <c r="Q20" s="99">
        <v>105830</v>
      </c>
      <c r="R20" s="100">
        <f t="shared" si="4"/>
        <v>105830</v>
      </c>
      <c r="S20" s="93">
        <f t="shared" si="0"/>
        <v>115.35470000000001</v>
      </c>
      <c r="T20" s="94">
        <f t="shared" si="1"/>
        <v>115.35470000000001</v>
      </c>
      <c r="U20" s="93"/>
      <c r="V20" s="94"/>
    </row>
    <row r="21" spans="1:22" ht="29.4" customHeight="1" x14ac:dyDescent="0.35">
      <c r="A21" s="36">
        <v>2</v>
      </c>
      <c r="B21" s="28" t="s">
        <v>54</v>
      </c>
      <c r="C21" s="38">
        <v>3</v>
      </c>
      <c r="D21" s="38" t="s">
        <v>16</v>
      </c>
      <c r="E21" s="38" t="s">
        <v>68</v>
      </c>
      <c r="F21" s="39">
        <v>150</v>
      </c>
      <c r="G21" s="30" t="s">
        <v>22</v>
      </c>
      <c r="H21" s="92" t="s">
        <v>65</v>
      </c>
      <c r="I21" s="40"/>
      <c r="J21" s="41">
        <f t="shared" si="6"/>
        <v>0</v>
      </c>
      <c r="K21" s="93">
        <v>69</v>
      </c>
      <c r="L21" s="94">
        <f t="shared" si="7"/>
        <v>207</v>
      </c>
      <c r="M21" s="93">
        <v>75.63</v>
      </c>
      <c r="N21" s="94">
        <f t="shared" si="8"/>
        <v>226.89</v>
      </c>
      <c r="O21" s="93">
        <v>516.76</v>
      </c>
      <c r="P21" s="94">
        <f t="shared" si="3"/>
        <v>1550.28</v>
      </c>
      <c r="Q21" s="99">
        <v>92000</v>
      </c>
      <c r="R21" s="100">
        <f t="shared" si="4"/>
        <v>276000</v>
      </c>
      <c r="S21" s="93">
        <f t="shared" si="0"/>
        <v>300.84000000000003</v>
      </c>
      <c r="T21" s="94">
        <f t="shared" si="1"/>
        <v>300.84000000000003</v>
      </c>
      <c r="U21" s="93"/>
      <c r="V21" s="94"/>
    </row>
    <row r="22" spans="1:22" ht="15" hidden="1" thickBot="1" x14ac:dyDescent="0.4">
      <c r="A22" s="43" t="s">
        <v>23</v>
      </c>
      <c r="B22" s="23"/>
      <c r="C22" s="23"/>
      <c r="D22" s="23"/>
      <c r="E22" s="24"/>
      <c r="F22" s="23"/>
      <c r="G22" s="30" t="s">
        <v>22</v>
      </c>
      <c r="H22" s="23"/>
      <c r="I22" s="25"/>
      <c r="J22" s="44"/>
      <c r="K22" s="25"/>
      <c r="L22" s="44"/>
      <c r="M22" s="25"/>
      <c r="N22" s="45"/>
      <c r="O22" s="25"/>
      <c r="P22" s="45"/>
      <c r="Q22" s="25"/>
      <c r="R22" s="100">
        <f t="shared" si="4"/>
        <v>0</v>
      </c>
      <c r="S22" s="25"/>
      <c r="T22" s="45"/>
      <c r="U22" s="25"/>
      <c r="V22" s="45"/>
    </row>
    <row r="23" spans="1:22" ht="38.25" hidden="1" customHeight="1" x14ac:dyDescent="0.35">
      <c r="A23" s="27" t="e">
        <f>+#REF!+1</f>
        <v>#REF!</v>
      </c>
      <c r="B23" s="28" t="s">
        <v>24</v>
      </c>
      <c r="C23" s="29">
        <v>6</v>
      </c>
      <c r="D23" s="38" t="s">
        <v>16</v>
      </c>
      <c r="E23" s="29" t="s">
        <v>19</v>
      </c>
      <c r="F23" s="29">
        <v>150</v>
      </c>
      <c r="G23" s="30" t="s">
        <v>22</v>
      </c>
      <c r="H23" s="31" t="s">
        <v>25</v>
      </c>
      <c r="I23" s="40"/>
      <c r="J23" s="41">
        <f t="shared" ref="J23:J33" si="9">ROUND((I23)*C23,2)</f>
        <v>0</v>
      </c>
      <c r="K23" s="40">
        <v>17</v>
      </c>
      <c r="L23" s="41">
        <f>+K23*C23</f>
        <v>102</v>
      </c>
      <c r="M23" s="40">
        <v>88.85</v>
      </c>
      <c r="N23" s="47" t="e">
        <f>+M23*A23</f>
        <v>#REF!</v>
      </c>
      <c r="O23" s="40">
        <v>88.85</v>
      </c>
      <c r="P23" s="47" t="e">
        <f>+O23*A23</f>
        <v>#REF!</v>
      </c>
      <c r="Q23" s="40">
        <v>88.85</v>
      </c>
      <c r="R23" s="100">
        <f t="shared" si="4"/>
        <v>533.09999999999991</v>
      </c>
      <c r="S23" s="40">
        <v>88.85</v>
      </c>
      <c r="T23" s="47" t="e">
        <f>+S23*#REF!</f>
        <v>#REF!</v>
      </c>
      <c r="U23" s="40">
        <v>88.85</v>
      </c>
      <c r="V23" s="47">
        <f>+U23*C23</f>
        <v>533.09999999999991</v>
      </c>
    </row>
    <row r="24" spans="1:22" ht="36" hidden="1" customHeight="1" x14ac:dyDescent="0.35">
      <c r="A24" s="27" t="e">
        <f>+A23+1</f>
        <v>#REF!</v>
      </c>
      <c r="B24" s="48" t="s">
        <v>24</v>
      </c>
      <c r="C24" s="38">
        <v>12</v>
      </c>
      <c r="D24" s="38" t="s">
        <v>16</v>
      </c>
      <c r="E24" s="38" t="s">
        <v>20</v>
      </c>
      <c r="F24" s="38">
        <v>150</v>
      </c>
      <c r="G24" s="30" t="s">
        <v>22</v>
      </c>
      <c r="H24" s="49" t="s">
        <v>25</v>
      </c>
      <c r="I24" s="40"/>
      <c r="J24" s="41">
        <f t="shared" si="9"/>
        <v>0</v>
      </c>
      <c r="K24" s="40">
        <v>6</v>
      </c>
      <c r="L24" s="41">
        <f>+K24*C24</f>
        <v>72</v>
      </c>
      <c r="M24" s="40">
        <v>25.85</v>
      </c>
      <c r="N24" s="47" t="e">
        <f>+M24*A24</f>
        <v>#REF!</v>
      </c>
      <c r="O24" s="40">
        <v>25.85</v>
      </c>
      <c r="P24" s="47" t="e">
        <f>+O24*A24</f>
        <v>#REF!</v>
      </c>
      <c r="Q24" s="40">
        <v>25.85</v>
      </c>
      <c r="R24" s="100">
        <f t="shared" si="4"/>
        <v>310.20000000000005</v>
      </c>
      <c r="S24" s="40">
        <v>25.85</v>
      </c>
      <c r="T24" s="47" t="e">
        <f>+S24*#REF!</f>
        <v>#REF!</v>
      </c>
      <c r="U24" s="40">
        <v>25.85</v>
      </c>
      <c r="V24" s="47">
        <f>+U24*C24</f>
        <v>310.20000000000005</v>
      </c>
    </row>
    <row r="25" spans="1:22" ht="36" hidden="1" customHeight="1" x14ac:dyDescent="0.35">
      <c r="A25" s="27" t="e">
        <f t="shared" ref="A25:A27" si="10">+A24+1</f>
        <v>#REF!</v>
      </c>
      <c r="B25" s="48" t="s">
        <v>24</v>
      </c>
      <c r="C25" s="38">
        <v>28</v>
      </c>
      <c r="D25" s="38" t="s">
        <v>16</v>
      </c>
      <c r="E25" s="38" t="s">
        <v>17</v>
      </c>
      <c r="F25" s="38">
        <v>150</v>
      </c>
      <c r="G25" s="30" t="s">
        <v>22</v>
      </c>
      <c r="H25" s="49" t="s">
        <v>25</v>
      </c>
      <c r="I25" s="40"/>
      <c r="J25" s="41">
        <f t="shared" si="9"/>
        <v>0</v>
      </c>
      <c r="K25" s="40">
        <v>8</v>
      </c>
      <c r="L25" s="41">
        <f>+K25*C25</f>
        <v>224</v>
      </c>
      <c r="M25" s="40">
        <v>41.19</v>
      </c>
      <c r="N25" s="47" t="e">
        <f>+M25*A25</f>
        <v>#REF!</v>
      </c>
      <c r="O25" s="40">
        <v>41.19</v>
      </c>
      <c r="P25" s="47" t="e">
        <f>+O25*A25</f>
        <v>#REF!</v>
      </c>
      <c r="Q25" s="40">
        <v>41.19</v>
      </c>
      <c r="R25" s="100">
        <f t="shared" si="4"/>
        <v>1153.32</v>
      </c>
      <c r="S25" s="40">
        <v>41.19</v>
      </c>
      <c r="T25" s="47" t="e">
        <f>+S25*#REF!</f>
        <v>#REF!</v>
      </c>
      <c r="U25" s="40">
        <v>41.19</v>
      </c>
      <c r="V25" s="47">
        <f>+U25*C25</f>
        <v>1153.32</v>
      </c>
    </row>
    <row r="26" spans="1:22" ht="36" hidden="1" customHeight="1" x14ac:dyDescent="0.35">
      <c r="A26" s="27" t="e">
        <f t="shared" si="10"/>
        <v>#REF!</v>
      </c>
      <c r="B26" s="48" t="s">
        <v>24</v>
      </c>
      <c r="C26" s="38">
        <v>11</v>
      </c>
      <c r="D26" s="38" t="s">
        <v>16</v>
      </c>
      <c r="E26" s="38" t="s">
        <v>21</v>
      </c>
      <c r="F26" s="38">
        <v>150</v>
      </c>
      <c r="G26" s="30" t="s">
        <v>22</v>
      </c>
      <c r="H26" s="49" t="s">
        <v>25</v>
      </c>
      <c r="I26" s="40"/>
      <c r="J26" s="41">
        <f t="shared" si="9"/>
        <v>0</v>
      </c>
      <c r="K26" s="40">
        <v>11</v>
      </c>
      <c r="L26" s="41">
        <f>+K26*C26</f>
        <v>121</v>
      </c>
      <c r="M26" s="40">
        <v>53.47</v>
      </c>
      <c r="N26" s="47" t="e">
        <f>+M26*A26</f>
        <v>#REF!</v>
      </c>
      <c r="O26" s="40">
        <v>53.47</v>
      </c>
      <c r="P26" s="47" t="e">
        <f>+O26*A26</f>
        <v>#REF!</v>
      </c>
      <c r="Q26" s="40">
        <v>53.47</v>
      </c>
      <c r="R26" s="100">
        <f t="shared" si="4"/>
        <v>588.16999999999996</v>
      </c>
      <c r="S26" s="40">
        <v>53.47</v>
      </c>
      <c r="T26" s="47" t="e">
        <f>+S26*#REF!</f>
        <v>#REF!</v>
      </c>
      <c r="U26" s="40">
        <v>53.47</v>
      </c>
      <c r="V26" s="47">
        <f>+U26*C26</f>
        <v>588.16999999999996</v>
      </c>
    </row>
    <row r="27" spans="1:22" ht="36" hidden="1" customHeight="1" thickBot="1" x14ac:dyDescent="0.4">
      <c r="A27" s="27" t="e">
        <f t="shared" si="10"/>
        <v>#REF!</v>
      </c>
      <c r="B27" s="48" t="s">
        <v>24</v>
      </c>
      <c r="C27" s="38">
        <v>43</v>
      </c>
      <c r="D27" s="38" t="s">
        <v>16</v>
      </c>
      <c r="E27" s="38" t="s">
        <v>18</v>
      </c>
      <c r="F27" s="38">
        <v>150</v>
      </c>
      <c r="G27" s="30" t="s">
        <v>22</v>
      </c>
      <c r="H27" s="49" t="s">
        <v>25</v>
      </c>
      <c r="I27" s="40"/>
      <c r="J27" s="41">
        <f t="shared" si="9"/>
        <v>0</v>
      </c>
      <c r="K27" s="40">
        <v>13</v>
      </c>
      <c r="L27" s="41">
        <f>+K27*C27</f>
        <v>559</v>
      </c>
      <c r="M27" s="40">
        <v>62.19</v>
      </c>
      <c r="N27" s="47" t="e">
        <f>+M27*A27</f>
        <v>#REF!</v>
      </c>
      <c r="O27" s="40">
        <v>62.19</v>
      </c>
      <c r="P27" s="47" t="e">
        <f>+O27*A27</f>
        <v>#REF!</v>
      </c>
      <c r="Q27" s="40">
        <v>62.19</v>
      </c>
      <c r="R27" s="100">
        <f t="shared" si="4"/>
        <v>2674.17</v>
      </c>
      <c r="S27" s="40">
        <v>62.19</v>
      </c>
      <c r="T27" s="47" t="e">
        <f>+S27*#REF!</f>
        <v>#REF!</v>
      </c>
      <c r="U27" s="40">
        <v>62.19</v>
      </c>
      <c r="V27" s="47">
        <f>+U27*C27</f>
        <v>2674.17</v>
      </c>
    </row>
    <row r="28" spans="1:22" ht="15" hidden="1" thickBot="1" x14ac:dyDescent="0.4">
      <c r="A28" s="43" t="s">
        <v>26</v>
      </c>
      <c r="B28" s="23"/>
      <c r="C28" s="23"/>
      <c r="D28" s="23"/>
      <c r="E28" s="24"/>
      <c r="F28" s="23"/>
      <c r="G28" s="30" t="s">
        <v>22</v>
      </c>
      <c r="H28" s="23"/>
      <c r="I28" s="25"/>
      <c r="J28" s="44"/>
      <c r="K28" s="25"/>
      <c r="L28" s="44"/>
      <c r="M28" s="25"/>
      <c r="N28" s="45"/>
      <c r="O28" s="25"/>
      <c r="P28" s="45"/>
      <c r="Q28" s="25"/>
      <c r="R28" s="100">
        <f t="shared" si="4"/>
        <v>0</v>
      </c>
      <c r="S28" s="25"/>
      <c r="T28" s="45"/>
      <c r="U28" s="25"/>
      <c r="V28" s="45"/>
    </row>
    <row r="29" spans="1:22" ht="27" hidden="1" customHeight="1" x14ac:dyDescent="0.35">
      <c r="A29" s="27" t="e">
        <f>+A27+1</f>
        <v>#REF!</v>
      </c>
      <c r="B29" s="50" t="s">
        <v>27</v>
      </c>
      <c r="C29" s="29">
        <v>72</v>
      </c>
      <c r="D29" s="38" t="s">
        <v>16</v>
      </c>
      <c r="E29" s="51" t="s">
        <v>28</v>
      </c>
      <c r="F29" s="51"/>
      <c r="G29" s="30" t="s">
        <v>22</v>
      </c>
      <c r="H29" s="52" t="s">
        <v>29</v>
      </c>
      <c r="I29" s="40"/>
      <c r="J29" s="41">
        <f t="shared" ref="J29" si="11">ROUND((I29)*C29,2)</f>
        <v>0</v>
      </c>
      <c r="K29" s="40">
        <v>6</v>
      </c>
      <c r="L29" s="41">
        <f>+K29*C29</f>
        <v>432</v>
      </c>
      <c r="M29" s="40">
        <v>32.76</v>
      </c>
      <c r="N29" s="47" t="e">
        <f>+M29*A29</f>
        <v>#REF!</v>
      </c>
      <c r="O29" s="40">
        <v>32.76</v>
      </c>
      <c r="P29" s="47" t="e">
        <f>+O29*A29</f>
        <v>#REF!</v>
      </c>
      <c r="Q29" s="40">
        <v>32.76</v>
      </c>
      <c r="R29" s="100">
        <f t="shared" si="4"/>
        <v>2358.7199999999998</v>
      </c>
      <c r="S29" s="40">
        <v>32.76</v>
      </c>
      <c r="T29" s="47" t="e">
        <f>+S29*#REF!</f>
        <v>#REF!</v>
      </c>
      <c r="U29" s="40">
        <v>32.76</v>
      </c>
      <c r="V29" s="47">
        <f>+U29*C29</f>
        <v>2358.7199999999998</v>
      </c>
    </row>
    <row r="30" spans="1:22" ht="27" hidden="1" customHeight="1" x14ac:dyDescent="0.35">
      <c r="A30" s="27" t="e">
        <f>+A29+1</f>
        <v>#REF!</v>
      </c>
      <c r="B30" s="50" t="s">
        <v>27</v>
      </c>
      <c r="C30" s="29">
        <v>52</v>
      </c>
      <c r="D30" s="38" t="s">
        <v>16</v>
      </c>
      <c r="E30" s="51" t="s">
        <v>30</v>
      </c>
      <c r="F30" s="51"/>
      <c r="G30" s="30" t="s">
        <v>22</v>
      </c>
      <c r="H30" s="52" t="s">
        <v>31</v>
      </c>
      <c r="I30" s="40"/>
      <c r="J30" s="41">
        <f t="shared" si="9"/>
        <v>0</v>
      </c>
      <c r="K30" s="40">
        <v>2</v>
      </c>
      <c r="L30" s="41">
        <f>+K30*C30</f>
        <v>104</v>
      </c>
      <c r="M30" s="40">
        <v>12.92</v>
      </c>
      <c r="N30" s="47" t="e">
        <f>+M30*A30</f>
        <v>#REF!</v>
      </c>
      <c r="O30" s="40">
        <v>12.92</v>
      </c>
      <c r="P30" s="47" t="e">
        <f>+O30*A30</f>
        <v>#REF!</v>
      </c>
      <c r="Q30" s="40">
        <v>12.92</v>
      </c>
      <c r="R30" s="100">
        <f t="shared" si="4"/>
        <v>671.84</v>
      </c>
      <c r="S30" s="40">
        <v>12.92</v>
      </c>
      <c r="T30" s="47" t="e">
        <f>+S30*#REF!</f>
        <v>#REF!</v>
      </c>
      <c r="U30" s="40">
        <v>12.92</v>
      </c>
      <c r="V30" s="47">
        <f>+U30*C30</f>
        <v>671.84</v>
      </c>
    </row>
    <row r="31" spans="1:22" ht="27" hidden="1" customHeight="1" x14ac:dyDescent="0.35">
      <c r="A31" s="36" t="e">
        <f>+A30+1</f>
        <v>#REF!</v>
      </c>
      <c r="B31" s="50" t="s">
        <v>32</v>
      </c>
      <c r="C31" s="29">
        <v>240</v>
      </c>
      <c r="D31" s="38" t="s">
        <v>16</v>
      </c>
      <c r="E31" s="51" t="s">
        <v>30</v>
      </c>
      <c r="F31" s="51"/>
      <c r="G31" s="30" t="s">
        <v>22</v>
      </c>
      <c r="H31" s="52" t="s">
        <v>33</v>
      </c>
      <c r="I31" s="40"/>
      <c r="J31" s="41">
        <f t="shared" si="9"/>
        <v>0</v>
      </c>
      <c r="K31" s="40">
        <v>2</v>
      </c>
      <c r="L31" s="41">
        <f>+K31*C31</f>
        <v>480</v>
      </c>
      <c r="M31" s="40">
        <v>12.92</v>
      </c>
      <c r="N31" s="47" t="e">
        <f>+M31*A31</f>
        <v>#REF!</v>
      </c>
      <c r="O31" s="40">
        <v>12.92</v>
      </c>
      <c r="P31" s="47" t="e">
        <f>+O31*A31</f>
        <v>#REF!</v>
      </c>
      <c r="Q31" s="40">
        <v>12.92</v>
      </c>
      <c r="R31" s="100">
        <f t="shared" si="4"/>
        <v>3100.8</v>
      </c>
      <c r="S31" s="40">
        <v>12.92</v>
      </c>
      <c r="T31" s="47" t="e">
        <f>+S31*#REF!</f>
        <v>#REF!</v>
      </c>
      <c r="U31" s="40">
        <v>12.92</v>
      </c>
      <c r="V31" s="47">
        <f>+U31*C31</f>
        <v>3100.8</v>
      </c>
    </row>
    <row r="32" spans="1:22" ht="27" hidden="1" customHeight="1" x14ac:dyDescent="0.35">
      <c r="A32" s="36" t="e">
        <f>+A31+1</f>
        <v>#REF!</v>
      </c>
      <c r="B32" s="50" t="s">
        <v>32</v>
      </c>
      <c r="C32" s="29">
        <v>120</v>
      </c>
      <c r="D32" s="38" t="s">
        <v>16</v>
      </c>
      <c r="E32" s="51" t="s">
        <v>34</v>
      </c>
      <c r="F32" s="51"/>
      <c r="G32" s="30" t="s">
        <v>22</v>
      </c>
      <c r="H32" s="52" t="s">
        <v>35</v>
      </c>
      <c r="I32" s="40"/>
      <c r="J32" s="41">
        <f t="shared" si="9"/>
        <v>0</v>
      </c>
      <c r="K32" s="40">
        <v>4</v>
      </c>
      <c r="L32" s="41">
        <f>+K32*C32</f>
        <v>480</v>
      </c>
      <c r="M32" s="40">
        <v>21.28</v>
      </c>
      <c r="N32" s="47" t="e">
        <f>+M32*A32</f>
        <v>#REF!</v>
      </c>
      <c r="O32" s="40">
        <v>21.28</v>
      </c>
      <c r="P32" s="47" t="e">
        <f>+O32*A32</f>
        <v>#REF!</v>
      </c>
      <c r="Q32" s="40">
        <v>21.28</v>
      </c>
      <c r="R32" s="100">
        <f t="shared" si="4"/>
        <v>2553.6000000000004</v>
      </c>
      <c r="S32" s="40">
        <v>21.28</v>
      </c>
      <c r="T32" s="47" t="e">
        <f>+S32*#REF!</f>
        <v>#REF!</v>
      </c>
      <c r="U32" s="40">
        <v>21.28</v>
      </c>
      <c r="V32" s="47">
        <f>+U32*C32</f>
        <v>2553.6000000000004</v>
      </c>
    </row>
    <row r="33" spans="1:22" ht="27" hidden="1" customHeight="1" x14ac:dyDescent="0.35">
      <c r="A33" s="36" t="e">
        <f>+A32+1</f>
        <v>#REF!</v>
      </c>
      <c r="B33" s="50" t="s">
        <v>27</v>
      </c>
      <c r="C33" s="29">
        <v>368</v>
      </c>
      <c r="D33" s="38" t="s">
        <v>16</v>
      </c>
      <c r="E33" s="51" t="s">
        <v>34</v>
      </c>
      <c r="F33" s="51"/>
      <c r="G33" s="30" t="s">
        <v>22</v>
      </c>
      <c r="H33" s="52" t="s">
        <v>36</v>
      </c>
      <c r="I33" s="40"/>
      <c r="J33" s="41">
        <f t="shared" si="9"/>
        <v>0</v>
      </c>
      <c r="K33" s="40">
        <v>4</v>
      </c>
      <c r="L33" s="41">
        <f>+K33*C33</f>
        <v>1472</v>
      </c>
      <c r="M33" s="40">
        <v>22</v>
      </c>
      <c r="N33" s="95" t="e">
        <f>+M33*A33</f>
        <v>#REF!</v>
      </c>
      <c r="O33" s="40">
        <v>22</v>
      </c>
      <c r="P33" s="95" t="e">
        <f>+O33*A33</f>
        <v>#REF!</v>
      </c>
      <c r="Q33" s="40">
        <v>22</v>
      </c>
      <c r="R33" s="100">
        <f t="shared" si="4"/>
        <v>8096</v>
      </c>
      <c r="S33" s="40">
        <v>22</v>
      </c>
      <c r="T33" s="47" t="e">
        <f>+S33*#REF!</f>
        <v>#REF!</v>
      </c>
      <c r="U33" s="40">
        <v>22</v>
      </c>
      <c r="V33" s="47">
        <f>+U33*C33</f>
        <v>8096</v>
      </c>
    </row>
    <row r="34" spans="1:22" x14ac:dyDescent="0.35">
      <c r="A34" s="53"/>
      <c r="B34" s="3"/>
      <c r="C34" s="3"/>
      <c r="D34" s="3"/>
      <c r="E34" s="3"/>
      <c r="F34" s="3"/>
      <c r="G34" s="3"/>
      <c r="H34" s="3"/>
      <c r="I34" s="3"/>
      <c r="J34" s="3"/>
      <c r="K34" s="3"/>
      <c r="L34" s="55"/>
      <c r="M34" s="3"/>
      <c r="N34" s="12"/>
      <c r="O34" s="3"/>
      <c r="P34" s="12"/>
      <c r="Q34" s="3"/>
      <c r="R34" s="12"/>
      <c r="S34" s="3"/>
      <c r="T34" s="56"/>
      <c r="U34" s="3"/>
      <c r="V34" s="56"/>
    </row>
    <row r="35" spans="1:22" ht="21" customHeight="1" x14ac:dyDescent="0.35">
      <c r="A35" s="11"/>
      <c r="B35" s="8"/>
      <c r="C35" s="8"/>
      <c r="D35" s="8"/>
      <c r="E35" s="8"/>
      <c r="F35" s="8"/>
      <c r="G35" s="8"/>
      <c r="H35" s="8"/>
      <c r="I35" s="8"/>
      <c r="J35" s="8"/>
      <c r="K35" s="8"/>
      <c r="L35" s="12"/>
      <c r="M35" s="8"/>
      <c r="N35" s="12"/>
      <c r="O35" s="8"/>
      <c r="P35" s="12"/>
      <c r="Q35" s="101" t="s">
        <v>72</v>
      </c>
      <c r="R35" s="102">
        <f>+SUM(R11:R21)</f>
        <v>32692190</v>
      </c>
      <c r="S35" s="8"/>
      <c r="T35" s="105">
        <f>+SUM(T11:T21)</f>
        <v>35634.487099999998</v>
      </c>
      <c r="U35" s="8"/>
      <c r="V35" s="105">
        <f>+SUM(V11:V21)</f>
        <v>13935.510000000002</v>
      </c>
    </row>
    <row r="36" spans="1:22" ht="21.65" customHeight="1" x14ac:dyDescent="0.35">
      <c r="A36" s="11"/>
      <c r="B36" s="8"/>
      <c r="C36" s="8"/>
      <c r="D36" s="8"/>
      <c r="E36" s="8"/>
      <c r="F36" s="8"/>
      <c r="G36" s="8"/>
      <c r="H36" s="8"/>
      <c r="I36" s="8"/>
      <c r="J36" s="8"/>
      <c r="K36" s="8"/>
      <c r="L36" s="54"/>
      <c r="M36" s="54"/>
      <c r="N36" s="54"/>
      <c r="O36" s="54"/>
      <c r="P36" s="54"/>
      <c r="Q36" s="103" t="s">
        <v>73</v>
      </c>
      <c r="R36" s="102">
        <v>6211516</v>
      </c>
      <c r="S36" s="54"/>
      <c r="T36" s="105">
        <f>+R36*T7</f>
        <v>6770.5524400000004</v>
      </c>
      <c r="U36" s="54"/>
      <c r="V36" s="105"/>
    </row>
    <row r="37" spans="1:22" ht="21.65" customHeight="1" x14ac:dyDescent="0.35">
      <c r="A37" s="11"/>
      <c r="B37" s="8"/>
      <c r="C37" s="8"/>
      <c r="D37" s="8"/>
      <c r="E37" s="8"/>
      <c r="F37" s="8"/>
      <c r="G37" s="8"/>
      <c r="H37" s="8"/>
      <c r="I37" s="8"/>
      <c r="J37" s="8"/>
      <c r="K37" s="8"/>
      <c r="L37" s="54"/>
      <c r="M37" s="59"/>
      <c r="N37" s="54"/>
      <c r="O37" s="59"/>
      <c r="P37" s="54"/>
      <c r="Q37" s="59"/>
      <c r="R37" s="104">
        <f>+R35+R36</f>
        <v>38903706</v>
      </c>
      <c r="S37" s="59"/>
      <c r="T37" s="57"/>
      <c r="U37" s="59"/>
      <c r="V37" s="57"/>
    </row>
    <row r="38" spans="1:22" ht="21.65" customHeight="1" thickBot="1" x14ac:dyDescent="0.4">
      <c r="A38" s="11"/>
      <c r="B38" s="8"/>
      <c r="C38" s="8"/>
      <c r="D38" s="8"/>
      <c r="E38" s="8"/>
      <c r="F38" s="8"/>
      <c r="G38" s="8"/>
      <c r="H38" s="58" t="s">
        <v>47</v>
      </c>
      <c r="I38" s="8"/>
      <c r="J38" s="12"/>
      <c r="K38" s="59"/>
      <c r="L38" s="60">
        <f>+SUM(L11:L21)</f>
        <v>55576</v>
      </c>
      <c r="M38" s="59"/>
      <c r="N38" s="60">
        <f>+SUM(N15:N21)</f>
        <v>32403.869999999995</v>
      </c>
      <c r="O38" s="59"/>
      <c r="P38" s="60">
        <f>+SUM(P11:P21)</f>
        <v>147016.70000000001</v>
      </c>
      <c r="Q38" s="59"/>
      <c r="R38" s="54"/>
      <c r="S38" s="59"/>
      <c r="T38" s="60">
        <f>+R37*T7</f>
        <v>42405.039539999998</v>
      </c>
      <c r="U38" s="59"/>
      <c r="V38" s="60" t="e">
        <f>+#REF!*V7</f>
        <v>#REF!</v>
      </c>
    </row>
    <row r="39" spans="1:22" x14ac:dyDescent="0.35">
      <c r="A39" s="11"/>
      <c r="B39" s="8"/>
      <c r="C39" s="8"/>
      <c r="D39" s="8"/>
      <c r="E39" s="8"/>
      <c r="F39" s="8"/>
      <c r="G39" s="8"/>
      <c r="H39" s="8"/>
      <c r="I39" s="8"/>
      <c r="J39" s="12"/>
      <c r="K39" s="8"/>
      <c r="L39" s="12"/>
      <c r="M39" s="8"/>
      <c r="N39" s="12"/>
      <c r="O39" s="8"/>
      <c r="P39" s="12"/>
      <c r="Q39" s="8"/>
      <c r="R39" s="12"/>
      <c r="S39" s="8"/>
      <c r="T39" s="13"/>
      <c r="U39" s="8"/>
      <c r="V39" s="13"/>
    </row>
    <row r="40" spans="1:22" ht="15" thickBot="1" x14ac:dyDescent="0.4">
      <c r="A40" s="11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98"/>
      <c r="O40" s="8"/>
      <c r="P40" s="98"/>
      <c r="Q40" s="8"/>
      <c r="R40" s="98"/>
      <c r="S40" s="98"/>
      <c r="T40" s="61"/>
      <c r="U40" s="98"/>
      <c r="V40" s="61"/>
    </row>
    <row r="41" spans="1:22" ht="18.649999999999999" customHeight="1" thickBot="1" x14ac:dyDescent="0.4">
      <c r="A41" s="11"/>
      <c r="B41" s="8"/>
      <c r="C41" s="62"/>
      <c r="D41" s="62"/>
      <c r="E41" s="62"/>
      <c r="F41" s="62"/>
      <c r="G41" s="62"/>
      <c r="H41" s="63" t="s">
        <v>45</v>
      </c>
      <c r="I41" s="64" t="s">
        <v>37</v>
      </c>
      <c r="J41" s="65"/>
      <c r="K41" s="87" t="s">
        <v>46</v>
      </c>
      <c r="L41" s="65">
        <v>90</v>
      </c>
      <c r="M41" s="87" t="s">
        <v>46</v>
      </c>
      <c r="N41" s="96" t="s">
        <v>50</v>
      </c>
      <c r="O41" s="87" t="s">
        <v>46</v>
      </c>
      <c r="P41" s="96" t="s">
        <v>50</v>
      </c>
      <c r="Q41" s="87" t="s">
        <v>46</v>
      </c>
      <c r="R41" s="96" t="s">
        <v>50</v>
      </c>
      <c r="S41" s="97" t="s">
        <v>46</v>
      </c>
      <c r="T41" s="66" t="s">
        <v>50</v>
      </c>
      <c r="U41" s="97" t="s">
        <v>46</v>
      </c>
      <c r="V41" s="66" t="s">
        <v>50</v>
      </c>
    </row>
    <row r="42" spans="1:22" x14ac:dyDescent="0.35">
      <c r="A42" s="11"/>
      <c r="B42" s="8"/>
      <c r="C42" s="8"/>
      <c r="D42" s="8"/>
      <c r="E42" s="8"/>
      <c r="F42" s="8"/>
      <c r="G42" s="8"/>
      <c r="H42" s="8"/>
      <c r="I42" s="8"/>
      <c r="J42" s="67"/>
      <c r="K42" s="8"/>
      <c r="L42" s="67"/>
      <c r="M42" s="8"/>
      <c r="N42" s="68"/>
      <c r="O42" s="8"/>
      <c r="P42" s="68"/>
      <c r="Q42" s="8"/>
      <c r="R42" s="68"/>
      <c r="S42" s="8"/>
      <c r="T42" s="68"/>
      <c r="U42" s="8"/>
      <c r="V42" s="68"/>
    </row>
    <row r="43" spans="1:22" ht="78" customHeight="1" x14ac:dyDescent="0.35">
      <c r="A43" s="17"/>
      <c r="B43" s="143" t="s">
        <v>76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5"/>
    </row>
    <row r="44" spans="1:22" ht="14" customHeight="1" x14ac:dyDescent="0.35">
      <c r="A44" s="8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</row>
    <row r="45" spans="1:22" ht="14.4" customHeight="1" x14ac:dyDescent="0.35"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</row>
    <row r="46" spans="1:22" ht="14.4" customHeight="1" x14ac:dyDescent="0.35">
      <c r="B46" s="69"/>
      <c r="C46" s="69"/>
      <c r="D46" s="90"/>
      <c r="E46" s="90"/>
      <c r="F46" s="90"/>
      <c r="G46" s="90"/>
      <c r="H46" s="147" t="s">
        <v>38</v>
      </c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70"/>
    </row>
    <row r="47" spans="1:22" ht="59.4" customHeight="1" x14ac:dyDescent="0.35">
      <c r="B47" s="69"/>
      <c r="C47" s="59"/>
      <c r="D47" s="165"/>
      <c r="E47" s="165"/>
      <c r="F47" s="165"/>
      <c r="G47" s="165"/>
      <c r="H47" s="166" t="s">
        <v>39</v>
      </c>
      <c r="I47" s="167"/>
      <c r="J47" s="168"/>
      <c r="K47" s="161" t="s">
        <v>39</v>
      </c>
      <c r="L47" s="162"/>
      <c r="M47" s="162"/>
      <c r="N47" s="162"/>
      <c r="O47" s="162"/>
      <c r="P47" s="162"/>
      <c r="Q47" s="162"/>
      <c r="R47" s="162"/>
      <c r="S47" s="162"/>
      <c r="T47" s="162"/>
      <c r="U47" s="163"/>
      <c r="V47" s="70"/>
    </row>
    <row r="48" spans="1:22" ht="17.399999999999999" customHeight="1" x14ac:dyDescent="0.35">
      <c r="B48" s="69"/>
      <c r="C48" s="69"/>
      <c r="D48" s="72"/>
      <c r="E48" s="72"/>
      <c r="F48" s="72"/>
      <c r="G48" s="72"/>
      <c r="H48" s="73" t="s">
        <v>40</v>
      </c>
      <c r="I48" s="72"/>
      <c r="J48" s="74"/>
      <c r="K48" s="75" t="s">
        <v>41</v>
      </c>
      <c r="L48" s="72"/>
      <c r="M48" s="74"/>
      <c r="N48" s="70"/>
      <c r="O48" s="74"/>
      <c r="P48" s="70"/>
      <c r="Q48" s="74"/>
      <c r="R48" s="70"/>
      <c r="S48" s="74"/>
      <c r="T48" s="70"/>
      <c r="U48" s="74"/>
      <c r="V48" s="70"/>
    </row>
    <row r="49" spans="1:26" s="76" customFormat="1" ht="17.399999999999999" customHeight="1" x14ac:dyDescent="0.35">
      <c r="B49" s="69"/>
      <c r="C49" s="69"/>
      <c r="D49" s="72"/>
      <c r="E49" s="72"/>
      <c r="F49" s="72"/>
      <c r="G49" s="72"/>
      <c r="H49" s="73" t="s">
        <v>42</v>
      </c>
      <c r="I49" s="72"/>
      <c r="J49" s="74"/>
      <c r="K49" s="75" t="s">
        <v>43</v>
      </c>
      <c r="L49" s="72"/>
      <c r="M49" s="74"/>
      <c r="N49" s="70"/>
      <c r="O49" s="74"/>
      <c r="P49" s="70"/>
      <c r="Q49" s="74"/>
      <c r="R49" s="70"/>
      <c r="S49" s="74"/>
      <c r="T49" s="70"/>
      <c r="U49" s="74"/>
      <c r="V49" s="70"/>
    </row>
    <row r="50" spans="1:26" s="76" customFormat="1" ht="17.399999999999999" customHeight="1" x14ac:dyDescent="0.35">
      <c r="B50" s="69"/>
      <c r="C50" s="69"/>
      <c r="D50" s="77"/>
      <c r="E50" s="77"/>
      <c r="F50" s="77"/>
      <c r="G50" s="77"/>
      <c r="H50" s="79" t="s">
        <v>44</v>
      </c>
      <c r="I50" s="80"/>
      <c r="J50" s="81"/>
      <c r="K50" s="79" t="s">
        <v>44</v>
      </c>
      <c r="L50" s="78"/>
      <c r="M50" s="81"/>
      <c r="N50" s="70"/>
      <c r="O50" s="81"/>
      <c r="P50" s="70"/>
      <c r="Q50" s="81"/>
      <c r="R50" s="70"/>
      <c r="S50" s="81"/>
      <c r="T50" s="70"/>
      <c r="U50" s="81"/>
      <c r="V50" s="70"/>
    </row>
    <row r="51" spans="1:26" s="82" customFormat="1" x14ac:dyDescent="0.35">
      <c r="A51"/>
      <c r="B51"/>
      <c r="C51" s="69"/>
      <c r="D51" s="8"/>
      <c r="E51" s="8"/>
      <c r="F51" s="8"/>
      <c r="G51" s="8"/>
      <c r="H51" s="8"/>
      <c r="I51"/>
      <c r="K51"/>
      <c r="M51"/>
      <c r="O51"/>
      <c r="Q51"/>
      <c r="S51"/>
      <c r="U51"/>
      <c r="W51"/>
      <c r="X51"/>
      <c r="Y51"/>
      <c r="Z51"/>
    </row>
  </sheetData>
  <mergeCells count="16">
    <mergeCell ref="B3:V3"/>
    <mergeCell ref="B5:I5"/>
    <mergeCell ref="B6:I6"/>
    <mergeCell ref="B7:I7"/>
    <mergeCell ref="K8:L8"/>
    <mergeCell ref="M8:N8"/>
    <mergeCell ref="O8:P8"/>
    <mergeCell ref="U8:V8"/>
    <mergeCell ref="R7:S7"/>
    <mergeCell ref="Q8:T8"/>
    <mergeCell ref="A9:B9"/>
    <mergeCell ref="B43:V43"/>
    <mergeCell ref="H46:U46"/>
    <mergeCell ref="D47:G47"/>
    <mergeCell ref="H47:J47"/>
    <mergeCell ref="K47:U47"/>
  </mergeCells>
  <printOptions horizontalCentered="1" verticalCentered="1"/>
  <pageMargins left="0.70866141732283472" right="0.31496062992125984" top="0.34" bottom="0.35" header="0.24" footer="0.28000000000000003"/>
  <pageSetup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Evaluación Técnica</vt:lpstr>
      <vt:lpstr>Comparativo Filtros</vt:lpstr>
      <vt:lpstr>Comparativo valvulas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Castro</dc:creator>
  <cp:lastModifiedBy>Andres Rodriguez</cp:lastModifiedBy>
  <cp:lastPrinted>2025-04-03T17:40:31Z</cp:lastPrinted>
  <dcterms:created xsi:type="dcterms:W3CDTF">2025-03-20T19:15:15Z</dcterms:created>
  <dcterms:modified xsi:type="dcterms:W3CDTF">2025-05-30T19:13:48Z</dcterms:modified>
</cp:coreProperties>
</file>